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 ARTURO\Desktop\"/>
    </mc:Choice>
  </mc:AlternateContent>
  <bookViews>
    <workbookView xWindow="0" yWindow="0" windowWidth="19200" windowHeight="6900" tabRatio="311"/>
  </bookViews>
  <sheets>
    <sheet name="Hoja1" sheetId="1" r:id="rId1"/>
    <sheet name="Hoja2" sheetId="2" r:id="rId2"/>
  </sheets>
  <definedNames>
    <definedName name="RADIACION">Hoja1!$O$33:$P$38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1" l="1"/>
  <c r="J8" i="1"/>
  <c r="T44" i="1"/>
  <c r="V44" i="1" s="1"/>
  <c r="T42" i="1" l="1"/>
  <c r="F6" i="2"/>
  <c r="G9" i="2"/>
  <c r="G8" i="2"/>
  <c r="F10" i="2"/>
  <c r="E10" i="2"/>
  <c r="E6" i="2"/>
  <c r="I38" i="1" l="1"/>
  <c r="I36" i="1"/>
  <c r="I18" i="1"/>
  <c r="E18" i="1" s="1"/>
  <c r="F27" i="1" s="1"/>
  <c r="F30" i="1" l="1"/>
  <c r="I6" i="1" l="1"/>
  <c r="I30" i="1" l="1"/>
  <c r="S48" i="1" s="1"/>
  <c r="V48" i="1" s="1"/>
  <c r="S45" i="1" l="1"/>
  <c r="V45" i="1" s="1"/>
  <c r="M30" i="1"/>
  <c r="S43" i="1"/>
  <c r="V43" i="1" s="1"/>
  <c r="S42" i="1"/>
  <c r="I32" i="1"/>
  <c r="S46" i="1" l="1"/>
  <c r="V46" i="1" s="1"/>
  <c r="S47" i="1"/>
  <c r="V47" i="1" s="1"/>
  <c r="V42" i="1"/>
  <c r="I34" i="1" l="1"/>
  <c r="M29" i="1" s="1"/>
  <c r="V55" i="1"/>
</calcChain>
</file>

<file path=xl/sharedStrings.xml><?xml version="1.0" encoding="utf-8"?>
<sst xmlns="http://schemas.openxmlformats.org/spreadsheetml/2006/main" count="107" uniqueCount="77">
  <si>
    <t>Recibo mensual (COP)</t>
  </si>
  <si>
    <t>Seleccione su ubicación</t>
  </si>
  <si>
    <t>Valor de su nueva factura de energía: </t>
  </si>
  <si>
    <t>Ahorro de CO2 Anual: </t>
  </si>
  <si>
    <t>RESULTADOS ESTIMADOS</t>
  </si>
  <si>
    <t>Andina</t>
  </si>
  <si>
    <t>Amazonía</t>
  </si>
  <si>
    <t>Costa Pacifica</t>
  </si>
  <si>
    <t>Guajira</t>
  </si>
  <si>
    <t>Orinoquía</t>
  </si>
  <si>
    <t>$</t>
  </si>
  <si>
    <t>kWh/m2</t>
  </si>
  <si>
    <t>(kWh/mes)</t>
  </si>
  <si>
    <t>%</t>
  </si>
  <si>
    <t>DATOS ENTRADA</t>
  </si>
  <si>
    <t>IT</t>
  </si>
  <si>
    <t>Un</t>
  </si>
  <si>
    <t>Wp</t>
  </si>
  <si>
    <t>Ahorro deseado %</t>
  </si>
  <si>
    <t>Valor aproximado del proyecto: </t>
  </si>
  <si>
    <t>DATOS DE ENTRADA</t>
  </si>
  <si>
    <t>Numero de Paneles Solares   ( Wp)</t>
  </si>
  <si>
    <t>Valor de tu factura actual de energía (COP$)</t>
  </si>
  <si>
    <t>Consumo medio de Energía   (kW/mes)</t>
  </si>
  <si>
    <t>CÁLCULO DE TU PROYECTO</t>
  </si>
  <si>
    <t>CÁLCULO RÁPIDO DE TU PROYECTO</t>
  </si>
  <si>
    <t>DESCRIPCIÓN</t>
  </si>
  <si>
    <t>Costa Atlántica</t>
  </si>
  <si>
    <t>Wat/día</t>
  </si>
  <si>
    <t xml:space="preserve"> </t>
  </si>
  <si>
    <t>TOTAL CONSUMOS (PROMEDIOS)  kw</t>
  </si>
  <si>
    <t>Actual KW</t>
  </si>
  <si>
    <t>Actual $</t>
  </si>
  <si>
    <t>VR $ KW</t>
  </si>
  <si>
    <t>Cantidad</t>
  </si>
  <si>
    <t>Unid</t>
  </si>
  <si>
    <t>Descripción</t>
  </si>
  <si>
    <t>Vr$ Total</t>
  </si>
  <si>
    <t>Paneles                Wp.</t>
  </si>
  <si>
    <t>Inversores         Vatios</t>
  </si>
  <si>
    <t>Vr$/Unit</t>
  </si>
  <si>
    <t>Perdidas</t>
  </si>
  <si>
    <t>Potencia del sistema fotovoltaico (Formula): </t>
  </si>
  <si>
    <t>Zona</t>
  </si>
  <si>
    <t>https://www.youtube.com/watch?v=YldVbV_BB3Q</t>
  </si>
  <si>
    <t>SG</t>
  </si>
  <si>
    <t>Estructura</t>
  </si>
  <si>
    <t>Potencia de la Instalación (KWp)</t>
  </si>
  <si>
    <t>Protecciones</t>
  </si>
  <si>
    <t>Montaje y pruebas</t>
  </si>
  <si>
    <t>Contador bidireccional</t>
  </si>
  <si>
    <t>Notas</t>
  </si>
  <si>
    <t>Proveedor</t>
  </si>
  <si>
    <t>SOLAIRE</t>
  </si>
  <si>
    <t>Valor Unitario Panel 1.080 $/vatio</t>
  </si>
  <si>
    <t>IVA</t>
  </si>
  <si>
    <t xml:space="preserve">NOTA:  </t>
  </si>
  <si>
    <t>Perdidas por sombreado</t>
  </si>
  <si>
    <t>Perdidas por desajustes</t>
  </si>
  <si>
    <t>Pérdidas por efecto de la temperatura</t>
  </si>
  <si>
    <t>Pérdidas en los circuitos de Continua</t>
  </si>
  <si>
    <t>Pérdidas en los Inversores</t>
  </si>
  <si>
    <t>Área necesaria (m2): </t>
  </si>
  <si>
    <t>Radiación</t>
  </si>
  <si>
    <t>$/vatio</t>
  </si>
  <si>
    <t>Nota: Incluir solamente cuando se Inyecte Energ. a la red</t>
  </si>
  <si>
    <t>Perdidas por reflexión</t>
  </si>
  <si>
    <t>Ayudas para formulación del Excel: (BUSCARV) y Validación de Datos (ver en herramientas)</t>
  </si>
  <si>
    <t>Canalizaciones en DC</t>
  </si>
  <si>
    <t xml:space="preserve">Valor Unit del Inversor  CPS DE 6KW $3.700.000 </t>
  </si>
  <si>
    <t>Unidad de control de inyección y Monitoreo + CTS</t>
  </si>
  <si>
    <t>Vr$ /KW  de la Instalación</t>
  </si>
  <si>
    <t>ANALISIS PRESUPUESTAL</t>
  </si>
  <si>
    <t>Ahorro</t>
  </si>
  <si>
    <t>2. En el Valor de la Instalación no incluye la canalización, cableado, componentes e instalación de la acometida en lado AC.</t>
  </si>
  <si>
    <t>1. En el Valor de la Instalación no se Incluye el suministro del Contador bidireccional ni el trámite para la conexión con el Distribuidor de energía.</t>
  </si>
  <si>
    <t xml:space="preserve">Lugar y 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</si>
</sst>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#,##0.0"/>
    <numFmt numFmtId="165" formatCode="&quot;$&quot;\ #,##0"/>
    <numFmt numFmtId="166" formatCode="0.0%"/>
  </numFmts>
  <fonts count="4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0"/>
      <color rgb="FF0066CC"/>
      <name val="Calibri"/>
      <family val="2"/>
      <scheme val="minor"/>
    </font>
    <font>
      <sz val="9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sz val="11"/>
      <color rgb="FF0066CC"/>
      <name val="Calibri"/>
      <family val="2"/>
      <scheme val="minor"/>
    </font>
    <font>
      <sz val="12"/>
      <color rgb="FF0066CC"/>
      <name val="Calibri"/>
      <family val="2"/>
      <scheme val="minor"/>
    </font>
    <font>
      <b/>
      <sz val="14"/>
      <color rgb="FF0066CC"/>
      <name val="Calibri"/>
      <family val="2"/>
      <scheme val="minor"/>
    </font>
    <font>
      <sz val="14"/>
      <color rgb="FF0066CC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66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3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2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/>
    <xf numFmtId="9" fontId="3" fillId="0" borderId="3" xfId="0" applyNumberFormat="1" applyFont="1" applyBorder="1"/>
    <xf numFmtId="9" fontId="3" fillId="0" borderId="4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8" fillId="0" borderId="0" xfId="0" applyFont="1"/>
    <xf numFmtId="0" fontId="3" fillId="0" borderId="10" xfId="0" applyFont="1" applyBorder="1"/>
    <xf numFmtId="0" fontId="3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6" xfId="0" applyFont="1" applyBorder="1"/>
    <xf numFmtId="164" fontId="6" fillId="3" borderId="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9" fillId="0" borderId="1" xfId="0" applyFont="1" applyBorder="1"/>
    <xf numFmtId="0" fontId="10" fillId="3" borderId="2" xfId="0" applyFont="1" applyFill="1" applyBorder="1"/>
    <xf numFmtId="0" fontId="11" fillId="3" borderId="4" xfId="0" applyFont="1" applyFill="1" applyBorder="1"/>
    <xf numFmtId="0" fontId="9" fillId="3" borderId="3" xfId="0" applyFont="1" applyFill="1" applyBorder="1"/>
    <xf numFmtId="0" fontId="9" fillId="3" borderId="2" xfId="0" applyFont="1" applyFill="1" applyBorder="1"/>
    <xf numFmtId="0" fontId="9" fillId="3" borderId="4" xfId="0" applyFont="1" applyFill="1" applyBorder="1"/>
    <xf numFmtId="0" fontId="9" fillId="3" borderId="3" xfId="0" applyFont="1" applyFill="1" applyBorder="1" applyAlignment="1">
      <alignment horizontal="center"/>
    </xf>
    <xf numFmtId="0" fontId="9" fillId="0" borderId="2" xfId="0" applyFont="1" applyBorder="1"/>
    <xf numFmtId="0" fontId="9" fillId="0" borderId="4" xfId="0" applyFont="1" applyBorder="1"/>
    <xf numFmtId="0" fontId="9" fillId="0" borderId="3" xfId="0" applyFont="1" applyBorder="1"/>
    <xf numFmtId="0" fontId="10" fillId="2" borderId="2" xfId="0" applyFont="1" applyFill="1" applyBorder="1"/>
    <xf numFmtId="0" fontId="9" fillId="2" borderId="4" xfId="0" applyFont="1" applyFill="1" applyBorder="1"/>
    <xf numFmtId="0" fontId="11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4" fillId="0" borderId="0" xfId="0" applyFont="1"/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9" fontId="1" fillId="0" borderId="4" xfId="0" applyNumberFormat="1" applyFont="1" applyBorder="1"/>
    <xf numFmtId="0" fontId="10" fillId="3" borderId="6" xfId="0" applyFont="1" applyFill="1" applyBorder="1"/>
    <xf numFmtId="9" fontId="3" fillId="0" borderId="6" xfId="0" applyNumberFormat="1" applyFont="1" applyBorder="1"/>
    <xf numFmtId="9" fontId="1" fillId="0" borderId="6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4" fillId="0" borderId="2" xfId="0" applyFont="1" applyBorder="1" applyAlignment="1">
      <alignment horizontal="left" vertical="center"/>
    </xf>
    <xf numFmtId="0" fontId="4" fillId="0" borderId="8" xfId="0" applyFont="1" applyBorder="1"/>
    <xf numFmtId="9" fontId="1" fillId="0" borderId="0" xfId="0" applyNumberFormat="1" applyFont="1" applyBorder="1"/>
    <xf numFmtId="0" fontId="1" fillId="0" borderId="0" xfId="0" applyFont="1" applyBorder="1"/>
    <xf numFmtId="0" fontId="10" fillId="3" borderId="0" xfId="0" applyFont="1" applyFill="1" applyBorder="1"/>
    <xf numFmtId="9" fontId="3" fillId="0" borderId="0" xfId="0" applyNumberFormat="1" applyFont="1" applyBorder="1"/>
    <xf numFmtId="0" fontId="13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0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9" fontId="1" fillId="4" borderId="0" xfId="0" applyNumberFormat="1" applyFont="1" applyFill="1" applyBorder="1"/>
    <xf numFmtId="0" fontId="3" fillId="4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164" fontId="15" fillId="4" borderId="11" xfId="0" applyNumberFormat="1" applyFont="1" applyFill="1" applyBorder="1" applyAlignment="1">
      <alignment horizontal="center" vertical="center"/>
    </xf>
    <xf numFmtId="0" fontId="0" fillId="4" borderId="0" xfId="0" applyFill="1"/>
    <xf numFmtId="164" fontId="15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/>
    <xf numFmtId="164" fontId="15" fillId="3" borderId="4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11" xfId="0" applyFont="1" applyFill="1" applyBorder="1"/>
    <xf numFmtId="0" fontId="12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9" fontId="1" fillId="4" borderId="11" xfId="0" applyNumberFormat="1" applyFont="1" applyFill="1" applyBorder="1"/>
    <xf numFmtId="0" fontId="12" fillId="4" borderId="11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164" fontId="8" fillId="4" borderId="0" xfId="0" applyNumberFormat="1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vertical="center"/>
    </xf>
    <xf numFmtId="164" fontId="9" fillId="4" borderId="8" xfId="0" applyNumberFormat="1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7" fillId="4" borderId="4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164" fontId="17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6" fillId="2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4" fillId="4" borderId="0" xfId="0" applyFont="1" applyFill="1" applyBorder="1" applyAlignment="1">
      <alignment horizontal="center" vertical="center" wrapText="1"/>
    </xf>
    <xf numFmtId="3" fontId="0" fillId="0" borderId="0" xfId="0" applyNumberFormat="1"/>
    <xf numFmtId="0" fontId="22" fillId="0" borderId="0" xfId="0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164" fontId="16" fillId="3" borderId="4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3" fillId="3" borderId="5" xfId="0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0" fontId="12" fillId="4" borderId="0" xfId="0" applyFont="1" applyFill="1" applyBorder="1"/>
    <xf numFmtId="0" fontId="17" fillId="4" borderId="4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2" fontId="7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0" fillId="0" borderId="0" xfId="0" applyFont="1" applyBorder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0" fillId="0" borderId="3" xfId="0" applyBorder="1"/>
    <xf numFmtId="0" fontId="30" fillId="0" borderId="1" xfId="0" applyFont="1" applyBorder="1"/>
    <xf numFmtId="0" fontId="30" fillId="0" borderId="2" xfId="0" applyFont="1" applyBorder="1"/>
    <xf numFmtId="0" fontId="30" fillId="3" borderId="4" xfId="0" applyFont="1" applyFill="1" applyBorder="1" applyAlignment="1">
      <alignment horizontal="left"/>
    </xf>
    <xf numFmtId="164" fontId="30" fillId="3" borderId="1" xfId="0" applyNumberFormat="1" applyFont="1" applyFill="1" applyBorder="1"/>
    <xf numFmtId="164" fontId="30" fillId="3" borderId="2" xfId="0" applyNumberFormat="1" applyFont="1" applyFill="1" applyBorder="1"/>
    <xf numFmtId="164" fontId="30" fillId="3" borderId="4" xfId="0" applyNumberFormat="1" applyFont="1" applyFill="1" applyBorder="1" applyAlignment="1">
      <alignment horizontal="center"/>
    </xf>
    <xf numFmtId="0" fontId="31" fillId="0" borderId="3" xfId="0" applyFont="1" applyBorder="1"/>
    <xf numFmtId="0" fontId="23" fillId="4" borderId="0" xfId="0" applyFont="1" applyFill="1" applyBorder="1" applyAlignment="1"/>
    <xf numFmtId="0" fontId="32" fillId="0" borderId="0" xfId="0" applyFont="1"/>
    <xf numFmtId="0" fontId="24" fillId="0" borderId="0" xfId="0" applyFont="1"/>
    <xf numFmtId="0" fontId="32" fillId="0" borderId="4" xfId="0" applyFont="1" applyBorder="1"/>
    <xf numFmtId="0" fontId="28" fillId="0" borderId="4" xfId="0" applyFont="1" applyBorder="1"/>
    <xf numFmtId="0" fontId="33" fillId="0" borderId="0" xfId="0" applyFont="1"/>
    <xf numFmtId="0" fontId="34" fillId="0" borderId="1" xfId="0" applyFont="1" applyBorder="1" applyAlignment="1">
      <alignment horizontal="center" vertical="center"/>
    </xf>
    <xf numFmtId="0" fontId="34" fillId="0" borderId="11" xfId="0" applyFont="1" applyBorder="1"/>
    <xf numFmtId="0" fontId="34" fillId="0" borderId="1" xfId="0" applyFont="1" applyBorder="1" applyAlignment="1">
      <alignment vertical="center"/>
    </xf>
    <xf numFmtId="0" fontId="33" fillId="0" borderId="1" xfId="0" applyFont="1" applyBorder="1"/>
    <xf numFmtId="0" fontId="30" fillId="0" borderId="1" xfId="0" applyFont="1" applyBorder="1" applyAlignment="1">
      <alignment vertical="center"/>
    </xf>
    <xf numFmtId="2" fontId="35" fillId="0" borderId="3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/>
    <xf numFmtId="0" fontId="33" fillId="0" borderId="0" xfId="0" applyFont="1" applyBorder="1"/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3" fillId="0" borderId="4" xfId="0" applyFont="1" applyBorder="1"/>
    <xf numFmtId="0" fontId="30" fillId="3" borderId="4" xfId="0" applyFont="1" applyFill="1" applyBorder="1" applyAlignment="1">
      <alignment horizontal="center"/>
    </xf>
    <xf numFmtId="3" fontId="30" fillId="2" borderId="3" xfId="0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3" fontId="35" fillId="3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2" xfId="0" applyFont="1" applyBorder="1"/>
    <xf numFmtId="164" fontId="30" fillId="2" borderId="3" xfId="0" applyNumberFormat="1" applyFont="1" applyFill="1" applyBorder="1" applyAlignment="1">
      <alignment horizontal="center"/>
    </xf>
    <xf numFmtId="3" fontId="30" fillId="3" borderId="1" xfId="0" applyNumberFormat="1" applyFont="1" applyFill="1" applyBorder="1" applyAlignment="1">
      <alignment horizontal="center"/>
    </xf>
    <xf numFmtId="164" fontId="30" fillId="3" borderId="1" xfId="0" applyNumberFormat="1" applyFont="1" applyFill="1" applyBorder="1" applyAlignment="1">
      <alignment horizontal="center"/>
    </xf>
    <xf numFmtId="164" fontId="35" fillId="3" borderId="1" xfId="0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left"/>
    </xf>
    <xf numFmtId="164" fontId="30" fillId="3" borderId="4" xfId="0" applyNumberFormat="1" applyFont="1" applyFill="1" applyBorder="1"/>
    <xf numFmtId="9" fontId="33" fillId="0" borderId="1" xfId="0" applyNumberFormat="1" applyFont="1" applyBorder="1" applyAlignment="1">
      <alignment horizontal="center"/>
    </xf>
    <xf numFmtId="164" fontId="36" fillId="3" borderId="1" xfId="0" applyNumberFormat="1" applyFont="1" applyFill="1" applyBorder="1" applyAlignment="1">
      <alignment horizontal="center"/>
    </xf>
    <xf numFmtId="0" fontId="36" fillId="0" borderId="2" xfId="0" applyFont="1" applyBorder="1"/>
    <xf numFmtId="0" fontId="36" fillId="0" borderId="4" xfId="0" applyFont="1" applyBorder="1"/>
    <xf numFmtId="0" fontId="33" fillId="3" borderId="0" xfId="0" applyFont="1" applyFill="1" applyBorder="1"/>
    <xf numFmtId="0" fontId="33" fillId="3" borderId="1" xfId="0" applyFont="1" applyFill="1" applyBorder="1" applyAlignment="1">
      <alignment horizontal="center"/>
    </xf>
    <xf numFmtId="0" fontId="33" fillId="3" borderId="1" xfId="0" applyFont="1" applyFill="1" applyBorder="1"/>
    <xf numFmtId="164" fontId="30" fillId="3" borderId="6" xfId="0" applyNumberFormat="1" applyFont="1" applyFill="1" applyBorder="1"/>
    <xf numFmtId="164" fontId="30" fillId="3" borderId="6" xfId="0" applyNumberFormat="1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7" fillId="3" borderId="4" xfId="0" applyFont="1" applyFill="1" applyBorder="1"/>
    <xf numFmtId="0" fontId="37" fillId="3" borderId="3" xfId="0" applyFont="1" applyFill="1" applyBorder="1"/>
    <xf numFmtId="166" fontId="36" fillId="2" borderId="1" xfId="0" applyNumberFormat="1" applyFont="1" applyFill="1" applyBorder="1" applyAlignment="1">
      <alignment horizontal="center"/>
    </xf>
    <xf numFmtId="3" fontId="37" fillId="3" borderId="1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3" fillId="0" borderId="3" xfId="0" applyFont="1" applyBorder="1"/>
    <xf numFmtId="41" fontId="33" fillId="0" borderId="0" xfId="1" applyFont="1"/>
    <xf numFmtId="0" fontId="33" fillId="0" borderId="5" xfId="0" applyFont="1" applyBorder="1"/>
    <xf numFmtId="0" fontId="33" fillId="0" borderId="6" xfId="0" applyFont="1" applyBorder="1"/>
    <xf numFmtId="0" fontId="33" fillId="0" borderId="7" xfId="0" applyFont="1" applyBorder="1"/>
    <xf numFmtId="0" fontId="40" fillId="0" borderId="12" xfId="2" applyFont="1" applyBorder="1"/>
    <xf numFmtId="0" fontId="33" fillId="0" borderId="11" xfId="0" applyFont="1" applyBorder="1"/>
    <xf numFmtId="0" fontId="33" fillId="0" borderId="13" xfId="0" applyFont="1" applyBorder="1"/>
    <xf numFmtId="0" fontId="33" fillId="0" borderId="8" xfId="0" applyFont="1" applyBorder="1"/>
    <xf numFmtId="0" fontId="33" fillId="0" borderId="9" xfId="0" applyFont="1" applyBorder="1"/>
    <xf numFmtId="0" fontId="34" fillId="0" borderId="0" xfId="0" applyFont="1" applyBorder="1"/>
    <xf numFmtId="2" fontId="35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38" fillId="0" borderId="0" xfId="0" applyFont="1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9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6" fontId="36" fillId="3" borderId="3" xfId="0" applyNumberFormat="1" applyFont="1" applyFill="1" applyBorder="1" applyAlignment="1">
      <alignment horizontal="center"/>
    </xf>
    <xf numFmtId="0" fontId="3" fillId="0" borderId="4" xfId="0" applyFont="1" applyBorder="1"/>
    <xf numFmtId="0" fontId="29" fillId="3" borderId="2" xfId="0" applyFont="1" applyFill="1" applyBorder="1"/>
    <xf numFmtId="9" fontId="3" fillId="0" borderId="1" xfId="0" applyNumberFormat="1" applyFont="1" applyBorder="1" applyAlignment="1">
      <alignment horizontal="center"/>
    </xf>
    <xf numFmtId="164" fontId="36" fillId="2" borderId="1" xfId="0" applyNumberFormat="1" applyFont="1" applyFill="1" applyBorder="1" applyAlignment="1">
      <alignment horizontal="center" vertical="center"/>
    </xf>
    <xf numFmtId="9" fontId="30" fillId="0" borderId="1" xfId="0" applyNumberFormat="1" applyFont="1" applyBorder="1" applyAlignment="1">
      <alignment vertical="center"/>
    </xf>
    <xf numFmtId="0" fontId="41" fillId="0" borderId="0" xfId="0" applyFont="1"/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165" fontId="42" fillId="2" borderId="2" xfId="0" applyNumberFormat="1" applyFont="1" applyFill="1" applyBorder="1" applyAlignment="1">
      <alignment horizontal="center" vertical="center"/>
    </xf>
    <xf numFmtId="165" fontId="42" fillId="2" borderId="3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0066CC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314973</xdr:colOff>
      <xdr:row>3</xdr:row>
      <xdr:rowOff>90855</xdr:rowOff>
    </xdr:from>
    <xdr:to>
      <xdr:col>7</xdr:col>
      <xdr:colOff>638174</xdr:colOff>
      <xdr:row>6</xdr:row>
      <xdr:rowOff>142876</xdr:rowOff>
    </xdr:to>
    <xdr:sp macro="" textlink="">
      <xdr:nvSpPr>
        <xdr:cNvPr id="5" name="Rectángulo redondeado 4"/>
        <xdr:cNvSpPr/>
      </xdr:nvSpPr>
      <xdr:spPr>
        <a:xfrm>
          <a:off x="5827567" y="948105"/>
          <a:ext cx="3442638" cy="48064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Ingresa aquí el consumo medio de Energía KW/mes. - (Saca un promedio del</a:t>
          </a:r>
          <a:r>
            <a:rPr lang="en-US" sz="1050" baseline="0"/>
            <a:t> consumo de tus últimas facturas).</a:t>
          </a:r>
          <a:endParaRPr lang="en-US" sz="1050"/>
        </a:p>
      </xdr:txBody>
    </xdr:sp>
    <xdr:clientData/>
  </xdr:twoCellAnchor>
  <xdr:twoCellAnchor>
    <xdr:from>
      <xdr:col>6</xdr:col>
      <xdr:colOff>344044</xdr:colOff>
      <xdr:row>15</xdr:row>
      <xdr:rowOff>149470</xdr:rowOff>
    </xdr:from>
    <xdr:to>
      <xdr:col>7</xdr:col>
      <xdr:colOff>628650</xdr:colOff>
      <xdr:row>20</xdr:row>
      <xdr:rowOff>76200</xdr:rowOff>
    </xdr:to>
    <xdr:sp macro="" textlink="">
      <xdr:nvSpPr>
        <xdr:cNvPr id="11" name="Rectángulo redondeado 10"/>
        <xdr:cNvSpPr/>
      </xdr:nvSpPr>
      <xdr:spPr>
        <a:xfrm>
          <a:off x="5192269" y="1387720"/>
          <a:ext cx="3294506" cy="4029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Ingresa aquí el porcentaje</a:t>
          </a:r>
          <a:r>
            <a:rPr lang="en-US" sz="1050" baseline="0"/>
            <a:t> de energía que quieres ahorrar</a:t>
          </a:r>
          <a:r>
            <a:rPr lang="en-US" sz="900" baseline="0"/>
            <a:t>.</a:t>
          </a:r>
          <a:endParaRPr lang="en-US" sz="900"/>
        </a:p>
      </xdr:txBody>
    </xdr:sp>
    <xdr:clientData/>
  </xdr:twoCellAnchor>
  <xdr:twoCellAnchor>
    <xdr:from>
      <xdr:col>6</xdr:col>
      <xdr:colOff>326571</xdr:colOff>
      <xdr:row>20</xdr:row>
      <xdr:rowOff>116716</xdr:rowOff>
    </xdr:from>
    <xdr:to>
      <xdr:col>7</xdr:col>
      <xdr:colOff>619125</xdr:colOff>
      <xdr:row>22</xdr:row>
      <xdr:rowOff>83343</xdr:rowOff>
    </xdr:to>
    <xdr:sp macro="" textlink="">
      <xdr:nvSpPr>
        <xdr:cNvPr id="12" name="Rectángulo redondeado 11"/>
        <xdr:cNvSpPr/>
      </xdr:nvSpPr>
      <xdr:spPr>
        <a:xfrm>
          <a:off x="969509" y="2355091"/>
          <a:ext cx="3411991" cy="41906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050"/>
            <a:t>Ingresa aquí el Valor promedio mensual de tu factura de energía (COP$)</a:t>
          </a:r>
        </a:p>
      </xdr:txBody>
    </xdr:sp>
    <xdr:clientData/>
  </xdr:twoCellAnchor>
  <xdr:twoCellAnchor>
    <xdr:from>
      <xdr:col>6</xdr:col>
      <xdr:colOff>346977</xdr:colOff>
      <xdr:row>28</xdr:row>
      <xdr:rowOff>142875</xdr:rowOff>
    </xdr:from>
    <xdr:to>
      <xdr:col>6</xdr:col>
      <xdr:colOff>3076575</xdr:colOff>
      <xdr:row>30</xdr:row>
      <xdr:rowOff>66675</xdr:rowOff>
    </xdr:to>
    <xdr:sp macro="" textlink="">
      <xdr:nvSpPr>
        <xdr:cNvPr id="13" name="Rectángulo redondeado 12"/>
        <xdr:cNvSpPr/>
      </xdr:nvSpPr>
      <xdr:spPr>
        <a:xfrm>
          <a:off x="985152" y="2981325"/>
          <a:ext cx="2729598" cy="3619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Numero de Paneles Solares                     </a:t>
          </a:r>
          <a:r>
            <a:rPr lang="en-US" sz="1100" b="1">
              <a:solidFill>
                <a:srgbClr val="0070C0"/>
              </a:solidFill>
            </a:rPr>
            <a:t>(Wp)</a:t>
          </a:r>
          <a:r>
            <a:rPr lang="en-US" sz="1100" b="1" baseline="0">
              <a:solidFill>
                <a:srgbClr val="0070C0"/>
              </a:solidFill>
            </a:rPr>
            <a:t> </a:t>
          </a:r>
          <a:endParaRPr lang="en-US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333376</xdr:colOff>
      <xdr:row>30</xdr:row>
      <xdr:rowOff>117018</xdr:rowOff>
    </xdr:from>
    <xdr:to>
      <xdr:col>7</xdr:col>
      <xdr:colOff>619125</xdr:colOff>
      <xdr:row>32</xdr:row>
      <xdr:rowOff>71171</xdr:rowOff>
    </xdr:to>
    <xdr:sp macro="" textlink="">
      <xdr:nvSpPr>
        <xdr:cNvPr id="14" name="Rectángulo redondeado 13"/>
        <xdr:cNvSpPr/>
      </xdr:nvSpPr>
      <xdr:spPr>
        <a:xfrm>
          <a:off x="971551" y="3393618"/>
          <a:ext cx="3400424" cy="36372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Área necesaria (m2):</a:t>
          </a:r>
          <a:r>
            <a:rPr lang="en-US" sz="1000"/>
            <a:t> </a:t>
          </a:r>
        </a:p>
      </xdr:txBody>
    </xdr:sp>
    <xdr:clientData/>
  </xdr:twoCellAnchor>
  <xdr:twoCellAnchor>
    <xdr:from>
      <xdr:col>6</xdr:col>
      <xdr:colOff>333376</xdr:colOff>
      <xdr:row>32</xdr:row>
      <xdr:rowOff>123822</xdr:rowOff>
    </xdr:from>
    <xdr:to>
      <xdr:col>7</xdr:col>
      <xdr:colOff>619125</xdr:colOff>
      <xdr:row>34</xdr:row>
      <xdr:rowOff>56418</xdr:rowOff>
    </xdr:to>
    <xdr:sp macro="" textlink="">
      <xdr:nvSpPr>
        <xdr:cNvPr id="15" name="Rectángulo redondeado 14"/>
        <xdr:cNvSpPr/>
      </xdr:nvSpPr>
      <xdr:spPr>
        <a:xfrm>
          <a:off x="971551" y="3809997"/>
          <a:ext cx="3400424" cy="37074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Costo aproximado del proyecto:</a:t>
          </a:r>
          <a:r>
            <a:rPr lang="en-US" sz="1000"/>
            <a:t> </a:t>
          </a:r>
        </a:p>
      </xdr:txBody>
    </xdr:sp>
    <xdr:clientData/>
  </xdr:twoCellAnchor>
  <xdr:twoCellAnchor>
    <xdr:from>
      <xdr:col>6</xdr:col>
      <xdr:colOff>333363</xdr:colOff>
      <xdr:row>34</xdr:row>
      <xdr:rowOff>118693</xdr:rowOff>
    </xdr:from>
    <xdr:to>
      <xdr:col>7</xdr:col>
      <xdr:colOff>619125</xdr:colOff>
      <xdr:row>36</xdr:row>
      <xdr:rowOff>72846</xdr:rowOff>
    </xdr:to>
    <xdr:sp macro="" textlink="">
      <xdr:nvSpPr>
        <xdr:cNvPr id="16" name="Rectángulo redondeado 15"/>
        <xdr:cNvSpPr/>
      </xdr:nvSpPr>
      <xdr:spPr>
        <a:xfrm>
          <a:off x="5181588" y="7719643"/>
          <a:ext cx="2762262" cy="36372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Valor de su nueva factura de energía:</a:t>
          </a:r>
          <a:r>
            <a:rPr lang="en-US" sz="1000"/>
            <a:t> </a:t>
          </a:r>
        </a:p>
      </xdr:txBody>
    </xdr:sp>
    <xdr:clientData/>
  </xdr:twoCellAnchor>
  <xdr:twoCellAnchor>
    <xdr:from>
      <xdr:col>6</xdr:col>
      <xdr:colOff>340177</xdr:colOff>
      <xdr:row>36</xdr:row>
      <xdr:rowOff>129265</xdr:rowOff>
    </xdr:from>
    <xdr:to>
      <xdr:col>7</xdr:col>
      <xdr:colOff>619124</xdr:colOff>
      <xdr:row>38</xdr:row>
      <xdr:rowOff>83418</xdr:rowOff>
    </xdr:to>
    <xdr:sp macro="" textlink="">
      <xdr:nvSpPr>
        <xdr:cNvPr id="17" name="Rectángulo redondeado 16"/>
        <xdr:cNvSpPr/>
      </xdr:nvSpPr>
      <xdr:spPr>
        <a:xfrm>
          <a:off x="5188402" y="8139790"/>
          <a:ext cx="2755447" cy="36372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Ahorro de CO2 Anual (Ton):</a:t>
          </a:r>
          <a:r>
            <a:rPr lang="en-US" sz="1000"/>
            <a:t> </a:t>
          </a:r>
        </a:p>
      </xdr:txBody>
    </xdr:sp>
    <xdr:clientData/>
  </xdr:twoCellAnchor>
  <xdr:twoCellAnchor editAs="oneCell">
    <xdr:from>
      <xdr:col>6</xdr:col>
      <xdr:colOff>80594</xdr:colOff>
      <xdr:row>0</xdr:row>
      <xdr:rowOff>124558</xdr:rowOff>
    </xdr:from>
    <xdr:to>
      <xdr:col>6</xdr:col>
      <xdr:colOff>794822</xdr:colOff>
      <xdr:row>2</xdr:row>
      <xdr:rowOff>269152</xdr:rowOff>
    </xdr:to>
    <xdr:pic>
      <xdr:nvPicPr>
        <xdr:cNvPr id="18" name="Imagen 17" descr="E:\00 MGSOLARY\LOGO MGSOLAR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036" y="124558"/>
          <a:ext cx="714228" cy="69810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333374</xdr:colOff>
      <xdr:row>6</xdr:row>
      <xdr:rowOff>192331</xdr:rowOff>
    </xdr:from>
    <xdr:to>
      <xdr:col>7</xdr:col>
      <xdr:colOff>617980</xdr:colOff>
      <xdr:row>15</xdr:row>
      <xdr:rowOff>95249</xdr:rowOff>
    </xdr:to>
    <xdr:sp macro="" textlink="">
      <xdr:nvSpPr>
        <xdr:cNvPr id="19" name="Rectángulo redondeado 18"/>
        <xdr:cNvSpPr/>
      </xdr:nvSpPr>
      <xdr:spPr>
        <a:xfrm>
          <a:off x="970816" y="1533158"/>
          <a:ext cx="3398549" cy="42312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/>
            <a:t>Ingresa aquí tu</a:t>
          </a:r>
          <a:r>
            <a:rPr lang="en-US" sz="1050" baseline="0"/>
            <a:t> </a:t>
          </a:r>
          <a:r>
            <a:rPr lang="en-US" sz="1050"/>
            <a:t> Ubicación</a:t>
          </a:r>
        </a:p>
        <a:p>
          <a:pPr algn="l"/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YldVbV_BB3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showGridLines="0" tabSelected="1" zoomScale="90" zoomScaleNormal="90" zoomScaleSheetLayoutView="130" workbookViewId="0">
      <selection activeCell="AF3" sqref="AF3"/>
    </sheetView>
  </sheetViews>
  <sheetFormatPr baseColWidth="10" defaultRowHeight="15" x14ac:dyDescent="0.25"/>
  <cols>
    <col min="1" max="1" width="9.5703125" customWidth="1"/>
    <col min="2" max="2" width="6.7109375" hidden="1" customWidth="1"/>
    <col min="3" max="3" width="34.42578125" hidden="1" customWidth="1"/>
    <col min="4" max="4" width="7.28515625" hidden="1" customWidth="1"/>
    <col min="5" max="5" width="10.7109375" hidden="1" customWidth="1"/>
    <col min="6" max="6" width="13.7109375" hidden="1" customWidth="1"/>
    <col min="7" max="7" width="46.7109375" style="26" customWidth="1"/>
    <col min="8" max="8" width="10" style="26" customWidth="1"/>
    <col min="9" max="9" width="20.28515625" style="106" customWidth="1"/>
    <col min="10" max="10" width="11.42578125" hidden="1" customWidth="1"/>
    <col min="11" max="11" width="11.5703125" customWidth="1"/>
    <col min="12" max="12" width="5.140625" customWidth="1"/>
    <col min="13" max="13" width="5.42578125" hidden="1" customWidth="1"/>
    <col min="14" max="14" width="5.85546875" hidden="1" customWidth="1"/>
    <col min="15" max="15" width="17.85546875" hidden="1" customWidth="1"/>
    <col min="16" max="16" width="11.5703125" hidden="1" customWidth="1"/>
    <col min="17" max="17" width="2.5703125" hidden="1" customWidth="1"/>
    <col min="18" max="18" width="8.7109375" hidden="1" customWidth="1"/>
    <col min="19" max="19" width="11.42578125" hidden="1" customWidth="1"/>
    <col min="20" max="20" width="15.42578125" hidden="1" customWidth="1"/>
    <col min="21" max="21" width="11.42578125" hidden="1" customWidth="1"/>
    <col min="22" max="22" width="16.28515625" hidden="1" customWidth="1"/>
    <col min="23" max="23" width="2.5703125" hidden="1" customWidth="1"/>
    <col min="24" max="24" width="7.42578125" hidden="1" customWidth="1"/>
    <col min="25" max="25" width="14.28515625" hidden="1" customWidth="1"/>
    <col min="26" max="30" width="12.140625" hidden="1" customWidth="1"/>
    <col min="31" max="38" width="12.140625" customWidth="1"/>
  </cols>
  <sheetData>
    <row r="1" spans="2:27" ht="18.75" x14ac:dyDescent="0.3">
      <c r="B1" s="19" t="s">
        <v>25</v>
      </c>
      <c r="D1" s="2"/>
      <c r="E1" s="2"/>
      <c r="F1" s="2"/>
      <c r="I1" s="5"/>
      <c r="J1" s="2"/>
      <c r="K1" s="2"/>
      <c r="L1" s="2"/>
      <c r="M1" s="158"/>
      <c r="N1" s="158"/>
      <c r="O1" s="158"/>
      <c r="P1" s="158"/>
      <c r="Q1" s="158"/>
      <c r="R1" s="158"/>
      <c r="S1" s="158"/>
      <c r="T1" s="158"/>
    </row>
    <row r="2" spans="2:27" ht="24.75" customHeight="1" x14ac:dyDescent="0.35">
      <c r="D2" s="2"/>
      <c r="E2" s="2"/>
      <c r="F2" s="2"/>
      <c r="G2" s="110"/>
      <c r="H2" s="236" t="s">
        <v>76</v>
      </c>
      <c r="I2" s="236"/>
      <c r="J2" s="236"/>
      <c r="K2" s="236"/>
      <c r="L2" s="2"/>
      <c r="M2" s="158"/>
      <c r="N2" s="158"/>
      <c r="O2" s="208" t="s">
        <v>67</v>
      </c>
      <c r="P2" s="209"/>
      <c r="Q2" s="209"/>
      <c r="R2" s="209"/>
      <c r="S2" s="210"/>
      <c r="T2" s="158"/>
    </row>
    <row r="3" spans="2:27" ht="24" customHeight="1" x14ac:dyDescent="0.25">
      <c r="B3" s="4" t="s">
        <v>15</v>
      </c>
      <c r="C3" s="237" t="s">
        <v>26</v>
      </c>
      <c r="D3" s="238"/>
      <c r="E3" s="9" t="s">
        <v>14</v>
      </c>
      <c r="F3" s="77" t="s">
        <v>16</v>
      </c>
      <c r="G3" s="239" t="s">
        <v>24</v>
      </c>
      <c r="H3" s="239"/>
      <c r="I3" s="239"/>
      <c r="J3" s="239"/>
      <c r="K3" s="239"/>
      <c r="L3" s="5"/>
      <c r="M3" s="158"/>
      <c r="N3" s="158"/>
      <c r="O3" s="211" t="s">
        <v>44</v>
      </c>
      <c r="P3" s="168"/>
      <c r="Q3" s="168"/>
      <c r="R3" s="168"/>
      <c r="S3" s="212"/>
      <c r="T3" s="158"/>
    </row>
    <row r="4" spans="2:27" x14ac:dyDescent="0.25">
      <c r="B4" s="4"/>
      <c r="C4" s="53" t="s">
        <v>20</v>
      </c>
      <c r="D4" s="16"/>
      <c r="E4" s="9"/>
      <c r="F4" s="77"/>
      <c r="G4" s="85"/>
      <c r="H4" s="85"/>
      <c r="I4" s="96"/>
      <c r="J4" s="63"/>
      <c r="K4" s="62"/>
      <c r="L4" s="5"/>
      <c r="M4" s="158"/>
      <c r="N4" s="158"/>
      <c r="O4" s="213"/>
      <c r="P4" s="214"/>
      <c r="Q4" s="214"/>
      <c r="R4" s="214"/>
      <c r="S4" s="215"/>
      <c r="T4" s="158"/>
    </row>
    <row r="5" spans="2:27" ht="22.5" customHeight="1" x14ac:dyDescent="0.25">
      <c r="B5" s="27"/>
      <c r="C5" s="28" t="s">
        <v>23</v>
      </c>
      <c r="D5" s="29"/>
      <c r="E5" s="30"/>
      <c r="F5" s="78" t="s">
        <v>12</v>
      </c>
      <c r="G5" s="86"/>
      <c r="H5" s="86"/>
      <c r="I5" s="123">
        <v>3600</v>
      </c>
      <c r="J5" s="64"/>
      <c r="K5" s="65"/>
      <c r="L5" s="2"/>
      <c r="M5" s="158"/>
      <c r="N5" s="158"/>
      <c r="O5" s="168"/>
      <c r="P5" s="168"/>
      <c r="Q5" s="168"/>
      <c r="R5" s="168"/>
      <c r="S5" s="168"/>
      <c r="T5" s="168"/>
      <c r="U5" s="26"/>
      <c r="V5" s="26"/>
      <c r="W5" s="26"/>
      <c r="X5" s="26"/>
      <c r="Y5" s="26"/>
      <c r="Z5" s="26"/>
    </row>
    <row r="6" spans="2:27" ht="18.75" hidden="1" x14ac:dyDescent="0.25">
      <c r="B6" s="27"/>
      <c r="C6" s="31" t="s">
        <v>0</v>
      </c>
      <c r="D6" s="32"/>
      <c r="E6" s="33">
        <v>600</v>
      </c>
      <c r="F6" s="79" t="s">
        <v>10</v>
      </c>
      <c r="G6" s="86"/>
      <c r="H6" s="86"/>
      <c r="I6" s="97">
        <f>+I5*E6</f>
        <v>2160000</v>
      </c>
      <c r="J6" s="66"/>
      <c r="K6" s="61"/>
      <c r="L6" s="2"/>
      <c r="M6" s="158"/>
      <c r="N6" s="158"/>
      <c r="O6" s="158"/>
      <c r="P6" s="158"/>
      <c r="Q6" s="168"/>
      <c r="R6" s="158"/>
      <c r="S6" s="158"/>
      <c r="T6" s="168"/>
      <c r="U6" s="26"/>
      <c r="V6" s="26"/>
      <c r="W6" s="26"/>
      <c r="X6" s="26"/>
      <c r="Y6" s="26"/>
      <c r="Z6" s="26"/>
    </row>
    <row r="7" spans="2:27" ht="18.75" x14ac:dyDescent="0.25">
      <c r="B7" s="27"/>
      <c r="C7" s="34"/>
      <c r="D7" s="35"/>
      <c r="E7" s="36"/>
      <c r="F7" s="80"/>
      <c r="G7" s="87"/>
      <c r="H7" s="128"/>
      <c r="I7" s="129"/>
      <c r="J7" s="67"/>
      <c r="K7" s="61"/>
      <c r="L7" s="2"/>
      <c r="M7" s="207"/>
      <c r="N7" s="158"/>
      <c r="O7" s="158"/>
      <c r="P7" s="168"/>
      <c r="Q7" s="216"/>
      <c r="R7" s="168"/>
      <c r="S7" s="168"/>
      <c r="T7" s="168"/>
      <c r="U7" s="26"/>
      <c r="V7" s="26"/>
      <c r="W7" s="26"/>
      <c r="X7" s="26"/>
      <c r="Y7" s="26"/>
      <c r="Z7" s="26"/>
    </row>
    <row r="8" spans="2:27" ht="21.75" customHeight="1" x14ac:dyDescent="0.25">
      <c r="B8" s="27"/>
      <c r="C8" s="37" t="s">
        <v>1</v>
      </c>
      <c r="D8" s="38"/>
      <c r="E8" s="36"/>
      <c r="F8" s="79"/>
      <c r="G8" s="86"/>
      <c r="H8" s="86"/>
      <c r="I8" s="132" t="s">
        <v>5</v>
      </c>
      <c r="J8" s="131">
        <f>VLOOKUP(I8,RADIACION,2,FALSE)</f>
        <v>5</v>
      </c>
      <c r="K8" s="61"/>
      <c r="L8" s="2"/>
      <c r="M8" s="158"/>
      <c r="N8" s="158"/>
      <c r="O8" s="168"/>
      <c r="P8" s="168"/>
      <c r="Q8" s="217"/>
      <c r="R8" s="168"/>
      <c r="S8" s="168"/>
      <c r="T8" s="168"/>
      <c r="U8" s="26"/>
      <c r="V8" s="130"/>
      <c r="W8" s="26"/>
      <c r="X8" s="26"/>
      <c r="Y8" s="26"/>
      <c r="Z8" s="26"/>
    </row>
    <row r="9" spans="2:27" ht="18.75" hidden="1" x14ac:dyDescent="0.25">
      <c r="B9" s="27"/>
      <c r="C9" s="34"/>
      <c r="D9" s="39" t="s">
        <v>6</v>
      </c>
      <c r="E9" s="124">
        <v>160</v>
      </c>
      <c r="F9" s="78" t="s">
        <v>11</v>
      </c>
      <c r="G9" s="86"/>
      <c r="H9" s="86"/>
      <c r="I9" s="99"/>
      <c r="J9" s="66"/>
      <c r="K9" s="61"/>
      <c r="L9" s="2"/>
      <c r="M9" s="158"/>
      <c r="N9" s="158"/>
      <c r="O9" s="158"/>
      <c r="P9" s="168"/>
      <c r="Q9" s="217"/>
      <c r="R9" s="168"/>
      <c r="S9" s="168"/>
      <c r="T9" s="168"/>
      <c r="U9" s="26"/>
      <c r="V9" s="26"/>
      <c r="W9" s="26"/>
      <c r="X9" s="26"/>
      <c r="Y9" s="26"/>
      <c r="Z9" s="26"/>
    </row>
    <row r="10" spans="2:27" ht="18.75" hidden="1" x14ac:dyDescent="0.25">
      <c r="B10" s="27"/>
      <c r="C10" s="34"/>
      <c r="D10" s="39" t="s">
        <v>5</v>
      </c>
      <c r="E10" s="124">
        <v>165</v>
      </c>
      <c r="F10" s="79" t="s">
        <v>11</v>
      </c>
      <c r="G10" s="86"/>
      <c r="H10" s="86"/>
      <c r="I10" s="123"/>
      <c r="J10" s="66"/>
      <c r="K10" s="61"/>
      <c r="L10" s="21"/>
      <c r="M10" s="158"/>
      <c r="N10" s="158"/>
      <c r="O10" s="158"/>
      <c r="P10" s="168"/>
      <c r="Q10" s="217"/>
      <c r="R10" s="168"/>
      <c r="S10" s="168"/>
      <c r="T10" s="168"/>
      <c r="U10" s="26"/>
      <c r="V10" s="26"/>
      <c r="W10" s="26"/>
      <c r="X10" s="26"/>
      <c r="Y10" s="26"/>
      <c r="Z10" s="26"/>
    </row>
    <row r="11" spans="2:27" ht="18.75" hidden="1" x14ac:dyDescent="0.25">
      <c r="B11" s="27"/>
      <c r="C11" s="34"/>
      <c r="D11" s="39" t="s">
        <v>27</v>
      </c>
      <c r="E11" s="124">
        <v>170</v>
      </c>
      <c r="F11" s="79" t="s">
        <v>11</v>
      </c>
      <c r="G11" s="86"/>
      <c r="H11" s="86"/>
      <c r="I11" s="99"/>
      <c r="J11" s="66"/>
      <c r="K11" s="61"/>
      <c r="L11" s="2"/>
      <c r="M11" s="158"/>
      <c r="N11" s="158"/>
      <c r="O11" s="158"/>
      <c r="P11" s="168"/>
      <c r="Q11" s="217"/>
      <c r="R11" s="168"/>
      <c r="S11" s="168"/>
      <c r="T11" s="168"/>
      <c r="U11" s="26"/>
      <c r="V11" s="26"/>
      <c r="W11" s="26"/>
      <c r="X11" s="26"/>
      <c r="Y11" s="26"/>
      <c r="Z11" s="26"/>
    </row>
    <row r="12" spans="2:27" ht="18.75" hidden="1" x14ac:dyDescent="0.25">
      <c r="B12" s="27"/>
      <c r="C12" s="34"/>
      <c r="D12" s="39" t="s">
        <v>7</v>
      </c>
      <c r="E12" s="124">
        <v>165</v>
      </c>
      <c r="F12" s="79" t="s">
        <v>11</v>
      </c>
      <c r="G12" s="86"/>
      <c r="H12" s="86"/>
      <c r="I12" s="99"/>
      <c r="J12" s="66"/>
      <c r="K12" s="61"/>
      <c r="L12" s="2"/>
      <c r="M12" s="158"/>
      <c r="N12" s="158"/>
      <c r="O12" s="158"/>
      <c r="P12" s="168"/>
      <c r="Q12" s="217"/>
      <c r="R12" s="168"/>
      <c r="S12" s="168"/>
      <c r="T12" s="168"/>
      <c r="U12" s="26"/>
      <c r="V12" s="26"/>
      <c r="W12" s="26"/>
      <c r="X12" s="26"/>
      <c r="Y12" s="26"/>
      <c r="Z12" s="26"/>
    </row>
    <row r="13" spans="2:27" ht="18.75" hidden="1" x14ac:dyDescent="0.25">
      <c r="B13" s="27"/>
      <c r="C13" s="34"/>
      <c r="D13" s="39" t="s">
        <v>8</v>
      </c>
      <c r="E13" s="124">
        <v>175</v>
      </c>
      <c r="F13" s="79" t="s">
        <v>11</v>
      </c>
      <c r="G13" s="86"/>
      <c r="H13" s="86"/>
      <c r="I13" s="99"/>
      <c r="J13" s="66"/>
      <c r="K13" s="61"/>
      <c r="L13" s="2"/>
      <c r="M13" s="158"/>
      <c r="N13" s="158"/>
      <c r="O13" s="158"/>
      <c r="P13" s="168"/>
      <c r="Q13" s="217"/>
      <c r="R13" s="168"/>
      <c r="S13" s="168"/>
      <c r="T13" s="168"/>
      <c r="U13" s="26"/>
      <c r="V13" s="26"/>
      <c r="W13" s="26"/>
      <c r="X13" s="26"/>
      <c r="Y13" s="26"/>
      <c r="Z13" s="26"/>
    </row>
    <row r="14" spans="2:27" ht="18.75" hidden="1" x14ac:dyDescent="0.25">
      <c r="B14" s="27"/>
      <c r="C14" s="34"/>
      <c r="D14" s="39" t="s">
        <v>9</v>
      </c>
      <c r="E14" s="124">
        <v>165</v>
      </c>
      <c r="F14" s="79" t="s">
        <v>11</v>
      </c>
      <c r="G14" s="86"/>
      <c r="H14" s="86"/>
      <c r="I14" s="99"/>
      <c r="J14" s="66"/>
      <c r="K14" s="61"/>
      <c r="L14" s="2"/>
      <c r="M14" s="158"/>
      <c r="N14" s="158"/>
      <c r="O14" s="158"/>
      <c r="P14" s="168"/>
      <c r="Q14" s="168"/>
      <c r="R14" s="168"/>
      <c r="S14" s="168"/>
      <c r="T14" s="168"/>
      <c r="U14" s="26"/>
      <c r="V14" s="26"/>
      <c r="W14" s="26"/>
      <c r="X14" s="26"/>
      <c r="Y14" s="26"/>
      <c r="Z14" s="26"/>
    </row>
    <row r="15" spans="2:27" ht="18.75" hidden="1" x14ac:dyDescent="0.25">
      <c r="B15" s="27"/>
      <c r="C15" s="34"/>
      <c r="D15" s="35"/>
      <c r="E15" s="36"/>
      <c r="F15" s="79"/>
      <c r="G15" s="86"/>
      <c r="H15" s="86"/>
      <c r="I15" s="98"/>
      <c r="J15" s="66"/>
      <c r="K15" s="61"/>
      <c r="L15" s="2"/>
      <c r="M15" s="158"/>
      <c r="N15" s="158"/>
      <c r="O15" s="158"/>
      <c r="P15" s="168"/>
      <c r="Q15" s="168"/>
      <c r="R15" s="168"/>
      <c r="S15" s="168"/>
      <c r="T15" s="168"/>
      <c r="U15" s="26"/>
      <c r="V15" s="26"/>
      <c r="W15" s="26"/>
      <c r="X15" s="26"/>
      <c r="Y15" s="26"/>
      <c r="Z15" s="26"/>
    </row>
    <row r="16" spans="2:27" ht="18.75" x14ac:dyDescent="0.25">
      <c r="B16" s="27"/>
      <c r="C16" s="34"/>
      <c r="D16" s="35"/>
      <c r="E16" s="36"/>
      <c r="F16" s="79"/>
      <c r="G16" s="88"/>
      <c r="H16" s="88"/>
      <c r="I16" s="100"/>
      <c r="J16" s="67"/>
      <c r="K16" s="61"/>
      <c r="L16" s="2"/>
      <c r="M16" s="158"/>
      <c r="N16" s="116"/>
      <c r="O16" s="116"/>
      <c r="P16" s="140"/>
      <c r="Q16" s="140"/>
      <c r="R16" s="168"/>
      <c r="S16" s="140"/>
      <c r="T16" s="158"/>
      <c r="U16" s="2"/>
      <c r="V16" s="2"/>
      <c r="W16" s="2"/>
      <c r="X16" s="2"/>
      <c r="Y16" s="2"/>
      <c r="Z16" s="2"/>
      <c r="AA16" s="2"/>
    </row>
    <row r="17" spans="2:28" ht="22.5" customHeight="1" x14ac:dyDescent="0.25">
      <c r="B17" s="27"/>
      <c r="C17" s="28" t="s">
        <v>18</v>
      </c>
      <c r="D17" s="32"/>
      <c r="E17" s="40" t="s">
        <v>28</v>
      </c>
      <c r="F17" s="79" t="s">
        <v>13</v>
      </c>
      <c r="G17" s="86"/>
      <c r="H17" s="86"/>
      <c r="I17" s="112">
        <v>1</v>
      </c>
      <c r="J17" s="66"/>
      <c r="K17" s="61"/>
      <c r="L17" s="2"/>
      <c r="M17" s="158"/>
      <c r="N17" s="116"/>
      <c r="O17" s="116"/>
      <c r="P17" s="116"/>
      <c r="Q17" s="116"/>
      <c r="R17" s="116"/>
      <c r="S17" s="116"/>
      <c r="T17" s="158"/>
      <c r="U17" s="2"/>
      <c r="V17" s="2"/>
      <c r="W17" s="2"/>
      <c r="X17" s="2"/>
      <c r="Y17" s="2"/>
      <c r="Z17" s="2"/>
      <c r="AA17" s="2"/>
    </row>
    <row r="18" spans="2:28" ht="18.75" hidden="1" x14ac:dyDescent="0.25">
      <c r="B18" s="3"/>
      <c r="C18" s="10"/>
      <c r="E18" s="126">
        <f>+I18/30*1000</f>
        <v>120000</v>
      </c>
      <c r="F18" s="81" t="s">
        <v>12</v>
      </c>
      <c r="G18" s="89"/>
      <c r="H18" s="89"/>
      <c r="I18" s="101">
        <f>+$I$5*I17</f>
        <v>3600</v>
      </c>
      <c r="J18" s="66"/>
      <c r="K18" s="61"/>
      <c r="L18" s="2"/>
      <c r="M18" s="158"/>
      <c r="N18" s="158"/>
      <c r="O18" s="158"/>
      <c r="P18" s="158"/>
      <c r="Q18" s="158"/>
      <c r="R18" s="158"/>
      <c r="S18" s="158"/>
      <c r="T18" s="158"/>
      <c r="U18" s="2"/>
      <c r="V18" s="2"/>
      <c r="W18" s="2"/>
      <c r="X18" s="2"/>
      <c r="Y18" s="2"/>
      <c r="Z18" s="2"/>
      <c r="AA18" s="2"/>
    </row>
    <row r="19" spans="2:28" ht="18.75" hidden="1" x14ac:dyDescent="0.25">
      <c r="B19" s="3"/>
      <c r="C19" s="6"/>
      <c r="D19" s="8"/>
      <c r="E19" s="7"/>
      <c r="F19" s="82"/>
      <c r="G19" s="90"/>
      <c r="H19" s="90"/>
      <c r="I19" s="102"/>
      <c r="J19" s="66"/>
      <c r="K19" s="61"/>
      <c r="L19" s="2"/>
      <c r="M19" s="158"/>
      <c r="N19" s="158"/>
      <c r="O19" s="158"/>
      <c r="P19" s="158"/>
      <c r="Q19" s="158"/>
      <c r="R19" s="158"/>
      <c r="S19" s="158"/>
      <c r="T19" s="158"/>
      <c r="U19" s="2"/>
      <c r="V19" s="2"/>
      <c r="W19" s="2"/>
      <c r="X19" s="2"/>
      <c r="Y19" s="2"/>
      <c r="Z19" s="2"/>
      <c r="AA19" s="2"/>
    </row>
    <row r="20" spans="2:28" ht="15.75" hidden="1" customHeight="1" x14ac:dyDescent="0.25">
      <c r="B20" s="3"/>
      <c r="C20" s="6"/>
      <c r="D20" s="8"/>
      <c r="E20" s="7"/>
      <c r="F20" s="82"/>
      <c r="G20" s="90"/>
      <c r="H20" s="90"/>
      <c r="I20" s="102"/>
      <c r="J20" s="66"/>
      <c r="K20" s="61"/>
      <c r="L20" s="2"/>
      <c r="M20" s="158"/>
      <c r="N20" s="158"/>
      <c r="O20" s="158"/>
      <c r="P20" s="158"/>
      <c r="Q20" s="158"/>
      <c r="R20" s="158"/>
      <c r="S20" s="158"/>
      <c r="T20" s="158"/>
      <c r="U20" s="2"/>
      <c r="V20" s="2"/>
      <c r="W20" s="2"/>
      <c r="X20" s="2"/>
      <c r="Y20" s="2"/>
      <c r="Z20" s="2"/>
      <c r="AA20" s="2"/>
    </row>
    <row r="21" spans="2:28" ht="15.75" customHeight="1" x14ac:dyDescent="0.25">
      <c r="B21" s="6"/>
      <c r="C21" s="6"/>
      <c r="D21" s="8"/>
      <c r="E21" s="8"/>
      <c r="F21" s="47"/>
      <c r="G21" s="68"/>
      <c r="H21" s="68"/>
      <c r="I21" s="100"/>
      <c r="J21" s="66"/>
      <c r="K21" s="61"/>
      <c r="L21" s="2"/>
      <c r="M21" s="158"/>
      <c r="N21" s="158"/>
      <c r="O21" s="158"/>
      <c r="P21" s="202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4"/>
    </row>
    <row r="22" spans="2:28" ht="22.5" customHeight="1" x14ac:dyDescent="0.25">
      <c r="B22" s="6"/>
      <c r="C22" s="28" t="s">
        <v>22</v>
      </c>
      <c r="D22" s="8"/>
      <c r="E22" s="8"/>
      <c r="F22" s="47"/>
      <c r="G22" s="68"/>
      <c r="H22" s="68"/>
      <c r="I22" s="107">
        <v>2257645</v>
      </c>
      <c r="J22" s="66"/>
      <c r="K22" s="61"/>
      <c r="L22" s="2"/>
      <c r="M22" s="158"/>
      <c r="N22" s="116"/>
      <c r="O22" s="116"/>
      <c r="P22" s="116"/>
      <c r="Q22" s="116"/>
      <c r="R22" s="116"/>
      <c r="S22" s="116"/>
      <c r="T22" s="158"/>
      <c r="U22" s="158"/>
      <c r="V22" s="158"/>
      <c r="W22" s="158"/>
      <c r="X22" s="158"/>
      <c r="Y22" s="158"/>
      <c r="Z22" s="158"/>
      <c r="AA22" s="158"/>
      <c r="AB22" s="154"/>
    </row>
    <row r="23" spans="2:28" ht="9.75" customHeight="1" x14ac:dyDescent="0.25">
      <c r="B23" s="23"/>
      <c r="C23" s="48"/>
      <c r="D23" s="49"/>
      <c r="E23" s="49"/>
      <c r="F23" s="50"/>
      <c r="G23" s="68"/>
      <c r="H23" s="68"/>
      <c r="I23" s="103"/>
      <c r="J23" s="66"/>
      <c r="K23" s="61"/>
      <c r="L23" s="2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4"/>
    </row>
    <row r="24" spans="2:28" ht="9.75" customHeight="1" x14ac:dyDescent="0.25">
      <c r="B24" s="25"/>
      <c r="C24" s="57"/>
      <c r="D24" s="58"/>
      <c r="E24" s="58"/>
      <c r="F24" s="55"/>
      <c r="G24" s="68"/>
      <c r="H24" s="68"/>
      <c r="I24" s="104"/>
      <c r="J24" s="67"/>
      <c r="K24" s="61"/>
      <c r="L24" s="2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4"/>
    </row>
    <row r="25" spans="2:28" ht="6.75" customHeight="1" x14ac:dyDescent="0.25">
      <c r="B25" s="25"/>
      <c r="C25" s="57"/>
      <c r="D25" s="58"/>
      <c r="E25" s="58"/>
      <c r="F25" s="55"/>
      <c r="G25" s="68"/>
      <c r="H25" s="68"/>
      <c r="I25" s="104"/>
      <c r="J25" s="67"/>
      <c r="K25" s="61"/>
      <c r="L25" s="2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4"/>
    </row>
    <row r="26" spans="2:28" ht="21.75" customHeight="1" x14ac:dyDescent="0.25">
      <c r="B26" s="51"/>
      <c r="C26" s="54" t="s">
        <v>4</v>
      </c>
      <c r="D26" s="51"/>
      <c r="E26" s="51"/>
      <c r="F26" s="52"/>
      <c r="G26" s="240" t="s">
        <v>4</v>
      </c>
      <c r="H26" s="240"/>
      <c r="I26" s="240"/>
      <c r="J26" s="240"/>
      <c r="K26" s="240"/>
      <c r="L26" s="2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4"/>
    </row>
    <row r="27" spans="2:28" ht="24.75" hidden="1" customHeight="1" x14ac:dyDescent="0.25">
      <c r="B27" s="20"/>
      <c r="C27" s="125" t="s">
        <v>42</v>
      </c>
      <c r="D27" s="17"/>
      <c r="E27" s="18"/>
      <c r="F27" s="127">
        <f>+(E18*1000)/(J8*1000*(1-S52))</f>
        <v>27586.206896551725</v>
      </c>
      <c r="G27" s="111"/>
      <c r="H27" s="111"/>
      <c r="I27" s="111"/>
      <c r="J27" s="108" t="s">
        <v>17</v>
      </c>
      <c r="K27" s="109"/>
      <c r="L27" s="2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4"/>
    </row>
    <row r="28" spans="2:28" ht="7.5" customHeight="1" x14ac:dyDescent="0.25">
      <c r="B28" s="23"/>
      <c r="C28" s="17"/>
      <c r="D28" s="17"/>
      <c r="E28" s="17"/>
      <c r="F28" s="24"/>
      <c r="G28" s="70"/>
      <c r="H28" s="70"/>
      <c r="I28" s="94"/>
      <c r="J28" s="71"/>
      <c r="K28" s="69"/>
      <c r="L28" s="25"/>
      <c r="M28" s="16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4"/>
    </row>
    <row r="29" spans="2:28" ht="16.5" customHeight="1" x14ac:dyDescent="0.25">
      <c r="B29" s="23"/>
      <c r="C29" s="17"/>
      <c r="D29" s="17"/>
      <c r="E29" s="60"/>
      <c r="F29" s="24"/>
      <c r="G29" s="70"/>
      <c r="H29" s="70"/>
      <c r="I29" s="95"/>
      <c r="J29" s="69"/>
      <c r="K29" s="117"/>
      <c r="L29" s="25"/>
      <c r="M29" s="245">
        <f>+I34/M30</f>
        <v>2713.5942028985505</v>
      </c>
      <c r="N29" s="246"/>
      <c r="O29" s="203" t="s">
        <v>71</v>
      </c>
      <c r="P29" s="204"/>
      <c r="Q29" s="205"/>
      <c r="R29" s="158"/>
      <c r="S29" s="158"/>
      <c r="T29" s="158"/>
      <c r="U29" s="163" t="s">
        <v>73</v>
      </c>
      <c r="V29" s="158"/>
      <c r="W29" s="158"/>
      <c r="X29" s="158"/>
      <c r="Y29" s="158"/>
      <c r="Z29" s="158"/>
      <c r="AA29" s="158"/>
      <c r="AB29" s="154"/>
    </row>
    <row r="30" spans="2:28" ht="19.5" customHeight="1" x14ac:dyDescent="0.25">
      <c r="B30" s="41"/>
      <c r="C30" s="42" t="s">
        <v>21</v>
      </c>
      <c r="E30" s="43"/>
      <c r="F30" s="122">
        <f>+F27/H30</f>
        <v>59.970014992503749</v>
      </c>
      <c r="G30" s="72"/>
      <c r="H30" s="135">
        <v>460</v>
      </c>
      <c r="I30" s="114">
        <f>+ROUNDUP((F30),0)</f>
        <v>60</v>
      </c>
      <c r="J30" s="73"/>
      <c r="K30" s="73"/>
      <c r="L30" s="2"/>
      <c r="M30" s="243">
        <f>+I30*H30</f>
        <v>27600</v>
      </c>
      <c r="N30" s="244"/>
      <c r="O30" s="203" t="s">
        <v>47</v>
      </c>
      <c r="P30" s="204"/>
      <c r="Q30" s="205"/>
      <c r="R30" s="173"/>
      <c r="S30" s="206"/>
      <c r="T30" s="158"/>
      <c r="U30" s="231">
        <v>0.2</v>
      </c>
      <c r="V30" s="158"/>
      <c r="W30" s="158"/>
      <c r="X30" s="158"/>
      <c r="Y30" s="158"/>
      <c r="Z30" s="158"/>
      <c r="AA30" s="158"/>
      <c r="AB30" s="154"/>
    </row>
    <row r="31" spans="2:28" ht="15" customHeight="1" x14ac:dyDescent="0.25">
      <c r="B31" s="41"/>
      <c r="C31" s="42"/>
      <c r="D31" s="59"/>
      <c r="E31" s="43"/>
      <c r="F31" s="83"/>
      <c r="G31" s="74"/>
      <c r="H31" s="74" t="s">
        <v>29</v>
      </c>
      <c r="I31" s="100"/>
      <c r="J31" s="73"/>
      <c r="K31" s="73"/>
      <c r="L31" s="2"/>
      <c r="M31" s="158"/>
      <c r="N31" s="158"/>
      <c r="O31" s="158"/>
      <c r="P31" s="158"/>
      <c r="Q31" s="168"/>
      <c r="R31" s="158"/>
      <c r="S31" s="158"/>
      <c r="T31" s="158"/>
      <c r="U31" s="231">
        <v>0.3</v>
      </c>
      <c r="V31" s="158"/>
      <c r="W31" s="158"/>
      <c r="X31" s="158"/>
      <c r="Y31" s="158"/>
      <c r="Z31" s="158"/>
      <c r="AA31" s="158"/>
      <c r="AB31" s="154"/>
    </row>
    <row r="32" spans="2:28" ht="20.25" customHeight="1" x14ac:dyDescent="0.25">
      <c r="B32" s="44"/>
      <c r="C32" s="42" t="s">
        <v>62</v>
      </c>
      <c r="D32" s="45"/>
      <c r="E32" s="46"/>
      <c r="F32" s="84"/>
      <c r="G32" s="91"/>
      <c r="H32" s="91"/>
      <c r="I32" s="114">
        <f>+I30*2*1.5</f>
        <v>180</v>
      </c>
      <c r="J32" s="73"/>
      <c r="K32" s="73"/>
      <c r="L32" s="2"/>
      <c r="M32" s="158"/>
      <c r="N32" s="158"/>
      <c r="O32" s="159" t="s">
        <v>43</v>
      </c>
      <c r="P32" s="159" t="s">
        <v>63</v>
      </c>
      <c r="Q32" s="160"/>
      <c r="R32" s="161" t="s">
        <v>63</v>
      </c>
      <c r="S32" s="162"/>
      <c r="T32" s="158"/>
      <c r="U32" s="231">
        <v>0.4</v>
      </c>
      <c r="V32" s="158"/>
      <c r="W32" s="158"/>
      <c r="X32" s="158"/>
      <c r="Y32" s="158"/>
      <c r="Z32" s="158"/>
      <c r="AA32" s="158"/>
      <c r="AB32" s="154"/>
    </row>
    <row r="33" spans="1:29" ht="15" customHeight="1" x14ac:dyDescent="0.25">
      <c r="B33" s="44"/>
      <c r="C33" s="42"/>
      <c r="D33" s="45"/>
      <c r="E33" s="46"/>
      <c r="F33" s="84"/>
      <c r="G33" s="92"/>
      <c r="H33" s="92"/>
      <c r="I33" s="100"/>
      <c r="J33" s="73"/>
      <c r="K33" s="73"/>
      <c r="L33" s="2"/>
      <c r="M33" s="158"/>
      <c r="N33" s="158"/>
      <c r="O33" s="163" t="s">
        <v>6</v>
      </c>
      <c r="P33" s="164">
        <v>4.3</v>
      </c>
      <c r="Q33" s="165"/>
      <c r="R33" s="166">
        <v>160</v>
      </c>
      <c r="S33" s="146" t="s">
        <v>11</v>
      </c>
      <c r="T33" s="167"/>
      <c r="U33" s="231">
        <v>0.5</v>
      </c>
      <c r="V33" s="158"/>
      <c r="W33" s="158"/>
      <c r="X33" s="158"/>
      <c r="Y33" s="158"/>
      <c r="Z33" s="158"/>
      <c r="AA33" s="158"/>
      <c r="AB33" s="154"/>
    </row>
    <row r="34" spans="1:29" ht="19.5" customHeight="1" x14ac:dyDescent="0.25">
      <c r="B34" s="11"/>
      <c r="C34" s="42" t="s">
        <v>19</v>
      </c>
      <c r="D34" s="13"/>
      <c r="E34" s="14"/>
      <c r="F34" s="22"/>
      <c r="G34" s="93"/>
      <c r="H34" s="93"/>
      <c r="I34" s="115">
        <f>(V42+V43+V44+V45+V46+V47+V48+V49)</f>
        <v>74895200</v>
      </c>
      <c r="J34" s="73"/>
      <c r="K34" s="73"/>
      <c r="L34" s="2"/>
      <c r="M34" s="158"/>
      <c r="N34" s="158"/>
      <c r="O34" s="163" t="s">
        <v>5</v>
      </c>
      <c r="P34" s="164">
        <v>5</v>
      </c>
      <c r="Q34" s="165"/>
      <c r="R34" s="166">
        <v>165</v>
      </c>
      <c r="S34" s="146" t="s">
        <v>11</v>
      </c>
      <c r="T34" s="167"/>
      <c r="U34" s="231">
        <v>0.6</v>
      </c>
      <c r="V34" s="158"/>
      <c r="W34" s="158"/>
      <c r="X34" s="158"/>
      <c r="Y34" s="158"/>
      <c r="Z34" s="158"/>
      <c r="AA34" s="158"/>
      <c r="AB34" s="154"/>
    </row>
    <row r="35" spans="1:29" ht="15" customHeight="1" x14ac:dyDescent="0.25">
      <c r="B35" s="11"/>
      <c r="C35" s="42"/>
      <c r="D35" s="13"/>
      <c r="E35" s="14"/>
      <c r="F35" s="22"/>
      <c r="G35" s="75"/>
      <c r="H35" s="75"/>
      <c r="I35" s="100"/>
      <c r="J35" s="73"/>
      <c r="K35" s="73"/>
      <c r="L35" s="2"/>
      <c r="M35" s="158"/>
      <c r="N35" s="158"/>
      <c r="O35" s="163" t="s">
        <v>27</v>
      </c>
      <c r="P35" s="164">
        <v>5</v>
      </c>
      <c r="Q35" s="165"/>
      <c r="R35" s="166">
        <v>170</v>
      </c>
      <c r="S35" s="146" t="s">
        <v>11</v>
      </c>
      <c r="T35" s="167"/>
      <c r="U35" s="231">
        <v>0.7</v>
      </c>
      <c r="V35" s="158"/>
      <c r="W35" s="158"/>
      <c r="X35" s="158"/>
      <c r="Y35" s="158"/>
      <c r="Z35" s="158"/>
      <c r="AA35" s="158"/>
      <c r="AB35" s="154"/>
    </row>
    <row r="36" spans="1:29" ht="19.5" customHeight="1" x14ac:dyDescent="0.25">
      <c r="B36" s="11"/>
      <c r="C36" s="42" t="s">
        <v>2</v>
      </c>
      <c r="D36" s="13"/>
      <c r="E36" s="14"/>
      <c r="F36" s="22"/>
      <c r="G36" s="93"/>
      <c r="H36" s="93"/>
      <c r="I36" s="114">
        <f>+I22-(I22*I17)</f>
        <v>0</v>
      </c>
      <c r="J36" s="73"/>
      <c r="K36" s="73"/>
      <c r="L36" s="2"/>
      <c r="M36" s="158"/>
      <c r="N36" s="158"/>
      <c r="O36" s="163" t="s">
        <v>7</v>
      </c>
      <c r="P36" s="164">
        <v>4.8</v>
      </c>
      <c r="Q36" s="165"/>
      <c r="R36" s="166">
        <v>165</v>
      </c>
      <c r="S36" s="146" t="s">
        <v>11</v>
      </c>
      <c r="T36" s="167"/>
      <c r="U36" s="231">
        <v>0.8</v>
      </c>
      <c r="V36" s="158"/>
      <c r="W36" s="158"/>
      <c r="X36" s="158"/>
      <c r="Y36" s="158"/>
      <c r="Z36" s="158"/>
      <c r="AA36" s="158"/>
      <c r="AB36" s="154"/>
    </row>
    <row r="37" spans="1:29" ht="15" customHeight="1" x14ac:dyDescent="0.25">
      <c r="B37" s="11"/>
      <c r="C37" s="42"/>
      <c r="D37" s="13"/>
      <c r="E37" s="14"/>
      <c r="F37" s="22"/>
      <c r="G37" s="75"/>
      <c r="H37" s="75"/>
      <c r="I37" s="100"/>
      <c r="J37" s="73"/>
      <c r="K37" s="73"/>
      <c r="L37" s="2"/>
      <c r="M37" s="158"/>
      <c r="N37" s="158"/>
      <c r="O37" s="163" t="s">
        <v>8</v>
      </c>
      <c r="P37" s="164">
        <v>5.5</v>
      </c>
      <c r="Q37" s="165"/>
      <c r="R37" s="166">
        <v>175</v>
      </c>
      <c r="S37" s="146" t="s">
        <v>11</v>
      </c>
      <c r="T37" s="167"/>
      <c r="U37" s="231">
        <v>0.9</v>
      </c>
      <c r="V37" s="158"/>
      <c r="W37" s="158"/>
      <c r="X37" s="158"/>
      <c r="Y37" s="158"/>
      <c r="Z37" s="158"/>
      <c r="AA37" s="158"/>
      <c r="AB37" s="154"/>
    </row>
    <row r="38" spans="1:29" ht="19.5" customHeight="1" x14ac:dyDescent="0.25">
      <c r="B38" s="11"/>
      <c r="C38" s="42" t="s">
        <v>3</v>
      </c>
      <c r="D38" s="13"/>
      <c r="E38" s="14"/>
      <c r="F38" s="22"/>
      <c r="G38" s="93"/>
      <c r="H38" s="93"/>
      <c r="I38" s="113">
        <f>+I5*I17/246</f>
        <v>14.634146341463415</v>
      </c>
      <c r="J38" s="73"/>
      <c r="K38" s="73"/>
      <c r="L38" s="2"/>
      <c r="M38" s="158"/>
      <c r="N38" s="158"/>
      <c r="O38" s="163" t="s">
        <v>9</v>
      </c>
      <c r="P38" s="164">
        <v>4.5999999999999996</v>
      </c>
      <c r="Q38" s="165"/>
      <c r="R38" s="166">
        <v>165</v>
      </c>
      <c r="S38" s="146" t="s">
        <v>11</v>
      </c>
      <c r="T38" s="167"/>
      <c r="U38" s="231">
        <v>1</v>
      </c>
      <c r="V38" s="158"/>
      <c r="W38" s="158"/>
      <c r="X38" s="158"/>
      <c r="Y38" s="158"/>
      <c r="Z38" s="158"/>
      <c r="AA38" s="158"/>
      <c r="AB38" s="154"/>
    </row>
    <row r="39" spans="1:29" ht="15" customHeight="1" x14ac:dyDescent="0.25">
      <c r="B39" s="3"/>
      <c r="C39" s="12"/>
      <c r="D39" s="13"/>
      <c r="E39" s="14"/>
      <c r="F39" s="22"/>
      <c r="G39" s="75"/>
      <c r="H39" s="75"/>
      <c r="I39" s="105"/>
      <c r="J39" s="73"/>
      <c r="K39" s="73"/>
      <c r="L39" s="2"/>
      <c r="M39" s="158"/>
      <c r="N39" s="158"/>
      <c r="O39" s="158"/>
      <c r="P39" s="158"/>
      <c r="Q39" s="16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4"/>
    </row>
    <row r="40" spans="1:29" ht="22.5" customHeight="1" x14ac:dyDescent="0.25">
      <c r="B40" s="2"/>
      <c r="C40" s="5"/>
      <c r="D40" s="5"/>
      <c r="E40" s="5"/>
      <c r="F40" s="15"/>
      <c r="G40" s="153" t="s">
        <v>56</v>
      </c>
      <c r="H40" s="75"/>
      <c r="I40" s="76"/>
      <c r="J40" s="76"/>
      <c r="K40" s="76"/>
      <c r="L40" s="2"/>
      <c r="M40" s="158"/>
      <c r="N40" s="232" t="s">
        <v>72</v>
      </c>
    </row>
    <row r="41" spans="1:29" x14ac:dyDescent="0.25">
      <c r="B41" s="1"/>
      <c r="C41" s="1"/>
      <c r="D41" s="1"/>
      <c r="E41" s="1"/>
      <c r="F41" s="1"/>
      <c r="G41" s="233" t="s">
        <v>75</v>
      </c>
      <c r="H41" s="234"/>
      <c r="I41" s="234"/>
      <c r="J41" s="234"/>
      <c r="K41" s="234"/>
      <c r="L41" s="1"/>
      <c r="M41" s="158"/>
      <c r="N41" s="241" t="s">
        <v>36</v>
      </c>
      <c r="O41" s="242"/>
      <c r="P41" s="169"/>
      <c r="Q41" s="169"/>
      <c r="R41" s="170" t="s">
        <v>64</v>
      </c>
      <c r="S41" s="159" t="s">
        <v>34</v>
      </c>
      <c r="T41" s="159" t="s">
        <v>40</v>
      </c>
      <c r="U41" s="159" t="s">
        <v>35</v>
      </c>
      <c r="V41" s="159" t="s">
        <v>37</v>
      </c>
      <c r="W41" s="158"/>
      <c r="X41" s="171" t="s">
        <v>55</v>
      </c>
      <c r="Y41" s="171" t="s">
        <v>52</v>
      </c>
      <c r="Z41" s="172" t="s">
        <v>51</v>
      </c>
      <c r="AA41" s="173"/>
      <c r="AB41" s="156"/>
      <c r="AC41" s="145"/>
    </row>
    <row r="42" spans="1:29" x14ac:dyDescent="0.25">
      <c r="B42" s="1"/>
      <c r="C42" s="1"/>
      <c r="D42" s="1"/>
      <c r="E42" s="1"/>
      <c r="F42" s="1"/>
      <c r="G42" s="234"/>
      <c r="H42" s="234"/>
      <c r="I42" s="234"/>
      <c r="J42" s="234"/>
      <c r="K42" s="234"/>
      <c r="L42" s="1"/>
      <c r="M42" s="158"/>
      <c r="N42" s="146" t="s">
        <v>38</v>
      </c>
      <c r="O42" s="147"/>
      <c r="P42" s="148">
        <v>460</v>
      </c>
      <c r="Q42" s="174"/>
      <c r="R42" s="175">
        <v>1080</v>
      </c>
      <c r="S42" s="176">
        <f>+I30</f>
        <v>60</v>
      </c>
      <c r="T42" s="176">
        <f>R42*1.2*P42</f>
        <v>596160</v>
      </c>
      <c r="U42" s="177" t="s">
        <v>35</v>
      </c>
      <c r="V42" s="178">
        <f>+T42*S42</f>
        <v>35769600</v>
      </c>
      <c r="W42" s="158"/>
      <c r="X42" s="179">
        <v>0</v>
      </c>
      <c r="Y42" s="162" t="s">
        <v>53</v>
      </c>
      <c r="Z42" s="180" t="s">
        <v>54</v>
      </c>
      <c r="AA42" s="173"/>
      <c r="AB42" s="156"/>
      <c r="AC42" s="145"/>
    </row>
    <row r="43" spans="1:29" x14ac:dyDescent="0.25">
      <c r="B43" s="1"/>
      <c r="C43" s="1"/>
      <c r="D43" s="1"/>
      <c r="E43" s="1"/>
      <c r="F43" s="1"/>
      <c r="G43" s="233" t="s">
        <v>74</v>
      </c>
      <c r="H43" s="235"/>
      <c r="I43" s="235"/>
      <c r="J43" s="235"/>
      <c r="K43" s="235"/>
      <c r="L43" s="1"/>
      <c r="M43" s="158"/>
      <c r="N43" s="149" t="s">
        <v>39</v>
      </c>
      <c r="O43" s="150"/>
      <c r="P43" s="151"/>
      <c r="Q43" s="151"/>
      <c r="R43" s="181">
        <v>740</v>
      </c>
      <c r="S43" s="182">
        <f>+H30*I30</f>
        <v>27600</v>
      </c>
      <c r="T43" s="183"/>
      <c r="U43" s="183" t="s">
        <v>45</v>
      </c>
      <c r="V43" s="184">
        <f>+S43*R43</f>
        <v>20424000</v>
      </c>
      <c r="W43" s="158"/>
      <c r="X43" s="179">
        <v>0</v>
      </c>
      <c r="Y43" s="162" t="s">
        <v>53</v>
      </c>
      <c r="Z43" s="185" t="s">
        <v>69</v>
      </c>
      <c r="AA43" s="173"/>
      <c r="AB43" s="156"/>
      <c r="AC43" s="145"/>
    </row>
    <row r="44" spans="1:29" x14ac:dyDescent="0.25">
      <c r="A44" s="141"/>
      <c r="B44" s="142"/>
      <c r="C44" s="142"/>
      <c r="D44" s="142"/>
      <c r="E44" s="142"/>
      <c r="F44" s="142"/>
      <c r="G44" s="235"/>
      <c r="H44" s="235"/>
      <c r="I44" s="235"/>
      <c r="J44" s="235"/>
      <c r="K44" s="235"/>
      <c r="L44" s="1"/>
      <c r="M44" s="158"/>
      <c r="N44" s="150" t="s">
        <v>70</v>
      </c>
      <c r="O44" s="186"/>
      <c r="P44" s="151"/>
      <c r="Q44" s="151"/>
      <c r="R44" s="181"/>
      <c r="S44" s="182">
        <v>1</v>
      </c>
      <c r="T44" s="183">
        <f>(1518000*1.2)+200000</f>
        <v>2021600</v>
      </c>
      <c r="U44" s="183" t="s">
        <v>35</v>
      </c>
      <c r="V44" s="188">
        <f>+T44*S44</f>
        <v>2021600</v>
      </c>
      <c r="W44" s="158"/>
      <c r="X44" s="187">
        <v>0.19</v>
      </c>
      <c r="Y44" s="162"/>
      <c r="Z44" s="180"/>
      <c r="AA44" s="173"/>
      <c r="AB44" s="156"/>
      <c r="AC44" s="145"/>
    </row>
    <row r="45" spans="1:29" x14ac:dyDescent="0.25">
      <c r="A45" s="141"/>
      <c r="B45" s="142"/>
      <c r="C45" s="142"/>
      <c r="D45" s="142"/>
      <c r="E45" s="142"/>
      <c r="F45" s="142"/>
      <c r="G45" s="75"/>
      <c r="H45" s="75"/>
      <c r="I45" s="76"/>
      <c r="J45" s="76"/>
      <c r="K45" s="76"/>
      <c r="L45" s="1"/>
      <c r="M45" s="158"/>
      <c r="N45" s="150" t="s">
        <v>46</v>
      </c>
      <c r="O45" s="186"/>
      <c r="P45" s="151"/>
      <c r="Q45" s="151"/>
      <c r="R45" s="181"/>
      <c r="S45" s="182">
        <f>+I30</f>
        <v>60</v>
      </c>
      <c r="T45" s="183">
        <v>40000</v>
      </c>
      <c r="U45" s="183" t="s">
        <v>35</v>
      </c>
      <c r="V45" s="184">
        <f>+T45*S45</f>
        <v>2400000</v>
      </c>
      <c r="W45" s="158"/>
      <c r="X45" s="187">
        <v>0.19</v>
      </c>
      <c r="Y45" s="162"/>
      <c r="Z45" s="180"/>
      <c r="AA45" s="173"/>
      <c r="AB45" s="156"/>
      <c r="AC45" s="145"/>
    </row>
    <row r="46" spans="1:29" x14ac:dyDescent="0.25">
      <c r="A46" s="141"/>
      <c r="B46" s="142"/>
      <c r="C46" s="142"/>
      <c r="D46" s="142"/>
      <c r="E46" s="142"/>
      <c r="F46" s="142"/>
      <c r="G46" s="143"/>
      <c r="H46" s="143"/>
      <c r="I46" s="144"/>
      <c r="J46" s="142"/>
      <c r="K46" s="142"/>
      <c r="L46" s="1"/>
      <c r="M46" s="158"/>
      <c r="N46" s="150" t="s">
        <v>48</v>
      </c>
      <c r="O46" s="186"/>
      <c r="P46" s="151"/>
      <c r="Q46" s="151"/>
      <c r="R46" s="181"/>
      <c r="S46" s="182">
        <f>+M30</f>
        <v>27600</v>
      </c>
      <c r="T46" s="183">
        <v>150</v>
      </c>
      <c r="U46" s="183" t="s">
        <v>45</v>
      </c>
      <c r="V46" s="184">
        <f>+T46*S46</f>
        <v>4140000</v>
      </c>
      <c r="W46" s="158"/>
      <c r="X46" s="187">
        <v>0.19</v>
      </c>
      <c r="Y46" s="162"/>
      <c r="Z46" s="180"/>
      <c r="AA46" s="173"/>
      <c r="AB46" s="156"/>
      <c r="AC46" s="145"/>
    </row>
    <row r="47" spans="1:29" x14ac:dyDescent="0.25">
      <c r="A47" s="141"/>
      <c r="B47" s="142"/>
      <c r="C47" s="142"/>
      <c r="D47" s="142"/>
      <c r="E47" s="142"/>
      <c r="F47" s="142"/>
      <c r="G47" s="143"/>
      <c r="H47" s="143"/>
      <c r="I47" s="144"/>
      <c r="J47" s="142"/>
      <c r="K47" s="142"/>
      <c r="L47" s="1"/>
      <c r="M47" s="158"/>
      <c r="N47" s="150" t="s">
        <v>68</v>
      </c>
      <c r="O47" s="186"/>
      <c r="P47" s="151"/>
      <c r="Q47" s="151"/>
      <c r="R47" s="181"/>
      <c r="S47" s="182">
        <f>+M30</f>
        <v>27600</v>
      </c>
      <c r="T47" s="183">
        <v>150</v>
      </c>
      <c r="U47" s="183" t="s">
        <v>45</v>
      </c>
      <c r="V47" s="184">
        <f>+T47*S47</f>
        <v>4140000</v>
      </c>
      <c r="W47" s="158"/>
      <c r="X47" s="187">
        <v>0.19</v>
      </c>
      <c r="Y47" s="162"/>
      <c r="Z47" s="180"/>
      <c r="AA47" s="173"/>
      <c r="AB47" s="156"/>
      <c r="AC47" s="145"/>
    </row>
    <row r="48" spans="1:29" x14ac:dyDescent="0.25">
      <c r="A48" s="141"/>
      <c r="B48" s="142"/>
      <c r="C48" s="142"/>
      <c r="D48" s="142"/>
      <c r="E48" s="142"/>
      <c r="F48" s="142"/>
      <c r="G48" s="143"/>
      <c r="H48" s="143"/>
      <c r="J48" s="142"/>
      <c r="K48" s="142"/>
      <c r="L48" s="1"/>
      <c r="M48" s="158"/>
      <c r="N48" s="150" t="s">
        <v>49</v>
      </c>
      <c r="O48" s="186"/>
      <c r="P48" s="151"/>
      <c r="Q48" s="151"/>
      <c r="R48" s="181"/>
      <c r="S48" s="182">
        <f>+I30</f>
        <v>60</v>
      </c>
      <c r="T48" s="183">
        <v>100000</v>
      </c>
      <c r="U48" s="183" t="s">
        <v>45</v>
      </c>
      <c r="V48" s="184">
        <f>+T48*S48</f>
        <v>6000000</v>
      </c>
      <c r="W48" s="158"/>
      <c r="X48" s="187">
        <v>0</v>
      </c>
      <c r="Y48" s="162"/>
      <c r="Z48" s="180"/>
      <c r="AA48" s="173"/>
      <c r="AB48" s="156"/>
      <c r="AC48" s="145"/>
    </row>
    <row r="49" spans="1:29" x14ac:dyDescent="0.25">
      <c r="A49" s="141"/>
      <c r="B49" s="142"/>
      <c r="C49" s="142"/>
      <c r="D49" s="142"/>
      <c r="E49" s="142"/>
      <c r="F49" s="142"/>
      <c r="G49" s="143"/>
      <c r="H49" s="143"/>
      <c r="J49" s="142"/>
      <c r="K49" s="142"/>
      <c r="L49" s="1"/>
      <c r="M49" s="168"/>
      <c r="N49" s="150" t="s">
        <v>50</v>
      </c>
      <c r="O49" s="186"/>
      <c r="P49" s="151"/>
      <c r="Q49" s="151"/>
      <c r="R49" s="181"/>
      <c r="S49" s="182">
        <v>1</v>
      </c>
      <c r="T49" s="183">
        <v>1000000</v>
      </c>
      <c r="U49" s="183" t="s">
        <v>35</v>
      </c>
      <c r="V49" s="188">
        <v>0</v>
      </c>
      <c r="W49" s="158"/>
      <c r="X49" s="187">
        <v>0.19</v>
      </c>
      <c r="Y49" s="162"/>
      <c r="Z49" s="189" t="s">
        <v>65</v>
      </c>
      <c r="AA49" s="190"/>
      <c r="AB49" s="157"/>
      <c r="AC49" s="152"/>
    </row>
    <row r="50" spans="1:29" x14ac:dyDescent="0.25">
      <c r="A50" s="141"/>
      <c r="B50" s="142"/>
      <c r="C50" s="142"/>
      <c r="D50" s="142"/>
      <c r="E50" s="142"/>
      <c r="F50" s="142"/>
      <c r="G50" s="143"/>
      <c r="H50" s="143"/>
      <c r="J50" s="142"/>
      <c r="K50" s="142"/>
      <c r="L50" s="1"/>
      <c r="M50" s="168"/>
      <c r="N50" s="150"/>
      <c r="O50" s="186"/>
      <c r="P50" s="151"/>
      <c r="Q50" s="151"/>
      <c r="R50" s="181"/>
      <c r="S50" s="182"/>
      <c r="T50" s="183"/>
      <c r="U50" s="183"/>
      <c r="V50" s="183"/>
      <c r="W50" s="191"/>
      <c r="X50" s="192"/>
      <c r="Y50" s="193"/>
      <c r="Z50" s="180"/>
      <c r="AA50" s="173"/>
      <c r="AB50" s="156"/>
      <c r="AC50" s="145"/>
    </row>
    <row r="51" spans="1:29" x14ac:dyDescent="0.25">
      <c r="B51" s="1"/>
      <c r="C51" s="1"/>
      <c r="D51" s="1"/>
      <c r="E51" s="1"/>
      <c r="F51" s="1"/>
      <c r="G51" s="56"/>
      <c r="H51" s="56"/>
      <c r="J51" s="1"/>
      <c r="K51" s="1"/>
      <c r="L51" s="1"/>
      <c r="M51" s="158"/>
      <c r="N51" s="194"/>
      <c r="O51" s="194"/>
      <c r="P51" s="195"/>
      <c r="Q51" s="195"/>
      <c r="R51" s="195"/>
      <c r="S51" s="195"/>
      <c r="T51" s="195"/>
      <c r="U51" s="195"/>
      <c r="V51" s="195"/>
      <c r="W51" s="191"/>
      <c r="X51" s="196"/>
      <c r="Y51" s="191"/>
      <c r="Z51" s="158"/>
      <c r="AA51" s="158"/>
      <c r="AB51" s="154"/>
    </row>
    <row r="52" spans="1:29" ht="15.75" x14ac:dyDescent="0.25">
      <c r="B52" s="1"/>
      <c r="C52" s="1"/>
      <c r="D52" s="1"/>
      <c r="E52" s="1"/>
      <c r="F52" s="1"/>
      <c r="G52" s="56"/>
      <c r="H52" s="56"/>
      <c r="J52" s="1"/>
      <c r="K52" s="1"/>
      <c r="L52" s="1"/>
      <c r="M52" s="158"/>
      <c r="N52" s="228" t="s">
        <v>41</v>
      </c>
      <c r="O52" s="197"/>
      <c r="P52" s="197"/>
      <c r="Q52" s="197"/>
      <c r="R52" s="198"/>
      <c r="S52" s="199">
        <f>SUM(R53:R58)</f>
        <v>0.13</v>
      </c>
      <c r="T52" s="200"/>
      <c r="U52" s="182" t="s">
        <v>13</v>
      </c>
      <c r="V52" s="182"/>
      <c r="W52" s="158"/>
      <c r="X52" s="201"/>
      <c r="Y52" s="158"/>
      <c r="Z52" s="158"/>
      <c r="AA52" s="158"/>
      <c r="AB52" s="154"/>
    </row>
    <row r="53" spans="1:29" x14ac:dyDescent="0.25">
      <c r="M53" s="158"/>
      <c r="N53" s="180"/>
      <c r="O53" s="173" t="s">
        <v>66</v>
      </c>
      <c r="P53" s="173"/>
      <c r="Q53" s="173"/>
      <c r="R53" s="187">
        <v>0.02</v>
      </c>
      <c r="S53" s="226"/>
      <c r="T53" s="200"/>
      <c r="U53" s="182"/>
      <c r="V53" s="182"/>
      <c r="W53" s="158"/>
      <c r="X53" s="158"/>
      <c r="Y53" s="158"/>
      <c r="Z53" s="158"/>
      <c r="AA53" s="158"/>
      <c r="AB53" s="154"/>
    </row>
    <row r="54" spans="1:29" x14ac:dyDescent="0.25">
      <c r="G54" s="168"/>
      <c r="H54" s="168"/>
      <c r="J54" s="158"/>
      <c r="K54" s="158"/>
      <c r="L54" s="158"/>
      <c r="M54" s="202"/>
      <c r="N54" s="180"/>
      <c r="O54" s="173" t="s">
        <v>57</v>
      </c>
      <c r="P54" s="173"/>
      <c r="Q54" s="173"/>
      <c r="R54" s="187">
        <v>0.02</v>
      </c>
      <c r="S54" s="158"/>
      <c r="T54" s="158"/>
      <c r="U54" s="158"/>
      <c r="V54" s="158"/>
      <c r="W54" s="158"/>
      <c r="X54" s="158"/>
      <c r="Y54" s="158"/>
      <c r="Z54" s="158"/>
      <c r="AA54" s="158"/>
      <c r="AB54" s="154"/>
    </row>
    <row r="55" spans="1:29" x14ac:dyDescent="0.25">
      <c r="G55" s="168"/>
      <c r="H55" s="168"/>
      <c r="J55" s="167"/>
      <c r="K55" s="167"/>
      <c r="L55" s="167"/>
      <c r="M55" s="167"/>
      <c r="N55" s="180"/>
      <c r="O55" s="173" t="s">
        <v>58</v>
      </c>
      <c r="P55" s="173"/>
      <c r="Q55" s="173"/>
      <c r="R55" s="187">
        <v>0.02</v>
      </c>
      <c r="S55" s="158"/>
      <c r="T55" s="158"/>
      <c r="U55" s="158"/>
      <c r="V55" s="230">
        <f>SUM(V42:V54)</f>
        <v>74895200</v>
      </c>
      <c r="W55" s="202"/>
      <c r="X55" s="202"/>
      <c r="Y55" s="202"/>
      <c r="Z55" s="158"/>
      <c r="AA55" s="158"/>
      <c r="AB55" s="154"/>
    </row>
    <row r="56" spans="1:29" x14ac:dyDescent="0.25">
      <c r="G56" s="168"/>
      <c r="H56" s="168"/>
      <c r="J56" s="167"/>
      <c r="K56" s="167"/>
      <c r="L56" s="167"/>
      <c r="M56" s="167"/>
      <c r="N56" s="180"/>
      <c r="O56" s="173" t="s">
        <v>59</v>
      </c>
      <c r="P56" s="173"/>
      <c r="Q56" s="173"/>
      <c r="R56" s="187">
        <v>0.03</v>
      </c>
      <c r="S56" s="158"/>
      <c r="T56" s="158"/>
      <c r="U56" s="158"/>
      <c r="V56" s="158"/>
      <c r="W56" s="167"/>
      <c r="X56" s="167"/>
      <c r="Y56" s="167"/>
      <c r="Z56" s="167"/>
      <c r="AA56" s="167"/>
      <c r="AB56" s="155"/>
      <c r="AC56" s="133"/>
    </row>
    <row r="57" spans="1:29" x14ac:dyDescent="0.25">
      <c r="G57" s="168"/>
      <c r="H57" s="168"/>
      <c r="J57" s="167"/>
      <c r="K57" s="167"/>
      <c r="L57" s="167"/>
      <c r="M57" s="167"/>
      <c r="N57" s="180"/>
      <c r="O57" s="173" t="s">
        <v>60</v>
      </c>
      <c r="P57" s="227"/>
      <c r="Q57" s="227"/>
      <c r="R57" s="229">
        <v>0.01</v>
      </c>
      <c r="S57" s="2"/>
      <c r="T57" s="2"/>
      <c r="U57" s="2"/>
      <c r="V57" s="2"/>
      <c r="W57" s="218"/>
      <c r="X57" s="218"/>
      <c r="Y57" s="218"/>
      <c r="Z57" s="218"/>
      <c r="AA57" s="218"/>
      <c r="AB57" s="133"/>
      <c r="AC57" s="133"/>
    </row>
    <row r="58" spans="1:29" x14ac:dyDescent="0.25">
      <c r="G58" s="168"/>
      <c r="H58" s="168"/>
      <c r="J58" s="167"/>
      <c r="K58" s="167"/>
      <c r="L58" s="167"/>
      <c r="M58" s="221"/>
      <c r="N58" s="180"/>
      <c r="O58" s="173" t="s">
        <v>61</v>
      </c>
      <c r="P58" s="227"/>
      <c r="Q58" s="227"/>
      <c r="R58" s="229">
        <v>0.03</v>
      </c>
      <c r="S58" s="2"/>
      <c r="T58" s="2"/>
      <c r="U58" s="2"/>
      <c r="V58" s="2"/>
      <c r="W58" s="218"/>
      <c r="X58" s="218"/>
      <c r="Y58" s="218"/>
      <c r="Z58" s="218"/>
      <c r="AA58" s="218"/>
      <c r="AB58" s="133"/>
      <c r="AC58" s="133"/>
    </row>
    <row r="59" spans="1:29" x14ac:dyDescent="0.25">
      <c r="G59" s="168"/>
      <c r="H59" s="168"/>
      <c r="J59" s="167"/>
      <c r="K59" s="167"/>
      <c r="L59" s="167"/>
      <c r="M59" s="221"/>
      <c r="N59" s="220"/>
      <c r="O59" s="221"/>
      <c r="P59" s="221"/>
      <c r="Q59" s="221"/>
      <c r="R59" s="222"/>
      <c r="S59" s="222"/>
      <c r="T59" s="223"/>
      <c r="U59" s="222"/>
      <c r="V59" s="223"/>
      <c r="W59" s="219"/>
      <c r="X59" s="219"/>
      <c r="Y59" s="219"/>
      <c r="Z59" s="219"/>
      <c r="AA59" s="218"/>
      <c r="AB59" s="133"/>
      <c r="AC59" s="133"/>
    </row>
    <row r="60" spans="1:29" x14ac:dyDescent="0.25">
      <c r="G60" s="168"/>
      <c r="H60" s="168"/>
      <c r="J60" s="167"/>
      <c r="K60" s="167"/>
      <c r="L60" s="167"/>
      <c r="M60" s="221"/>
      <c r="N60" s="220"/>
      <c r="O60" s="221"/>
      <c r="P60" s="136"/>
      <c r="Q60" s="136"/>
      <c r="R60" s="136"/>
      <c r="S60" s="137"/>
      <c r="T60" s="138"/>
      <c r="U60" s="137"/>
      <c r="V60" s="138"/>
      <c r="W60" s="139"/>
      <c r="X60" s="139"/>
      <c r="Y60" s="139"/>
      <c r="Z60" s="139"/>
      <c r="AA60" s="133"/>
      <c r="AB60" s="133"/>
      <c r="AC60" s="133"/>
    </row>
    <row r="61" spans="1:29" x14ac:dyDescent="0.25">
      <c r="G61" s="168"/>
      <c r="H61" s="168"/>
      <c r="J61" s="167"/>
      <c r="K61" s="167"/>
      <c r="L61" s="167"/>
      <c r="M61" s="221"/>
      <c r="N61" s="220"/>
      <c r="O61" s="221"/>
      <c r="P61" s="136"/>
      <c r="Q61" s="136"/>
      <c r="R61" s="136"/>
      <c r="S61" s="137"/>
      <c r="T61" s="138"/>
      <c r="U61" s="137"/>
      <c r="V61" s="138"/>
      <c r="W61" s="139"/>
      <c r="X61" s="139"/>
      <c r="Y61" s="139"/>
      <c r="Z61" s="139"/>
      <c r="AA61" s="133"/>
      <c r="AB61" s="133"/>
      <c r="AC61" s="133"/>
    </row>
    <row r="62" spans="1:29" x14ac:dyDescent="0.25">
      <c r="G62" s="168"/>
      <c r="H62" s="168"/>
      <c r="J62" s="167"/>
      <c r="K62" s="167"/>
      <c r="L62" s="167"/>
      <c r="M62" s="221"/>
      <c r="N62" s="220"/>
      <c r="O62" s="221"/>
      <c r="P62" s="139"/>
      <c r="Q62" s="139"/>
      <c r="R62" s="139"/>
      <c r="S62" s="137"/>
      <c r="T62" s="138"/>
      <c r="U62" s="137"/>
      <c r="V62" s="138"/>
      <c r="W62" s="139"/>
      <c r="X62" s="139"/>
      <c r="Y62" s="139"/>
      <c r="Z62" s="139"/>
      <c r="AA62" s="133"/>
      <c r="AB62" s="133"/>
      <c r="AC62" s="133"/>
    </row>
    <row r="63" spans="1:29" x14ac:dyDescent="0.25">
      <c r="G63" s="168"/>
      <c r="H63" s="168"/>
      <c r="J63" s="167"/>
      <c r="K63" s="167"/>
      <c r="L63" s="167"/>
      <c r="M63" s="167"/>
      <c r="N63" s="221"/>
      <c r="O63" s="221"/>
      <c r="P63" s="139"/>
      <c r="Q63" s="139"/>
      <c r="R63" s="139"/>
      <c r="S63" s="139"/>
      <c r="T63" s="137"/>
      <c r="U63" s="137"/>
      <c r="V63" s="138"/>
      <c r="W63" s="133"/>
      <c r="X63" s="133"/>
      <c r="Y63" s="133"/>
      <c r="Z63" s="133"/>
      <c r="AA63" s="133"/>
      <c r="AB63" s="133"/>
      <c r="AC63" s="133"/>
    </row>
    <row r="64" spans="1:29" x14ac:dyDescent="0.25">
      <c r="G64" s="168"/>
      <c r="H64" s="168"/>
      <c r="I64" s="224"/>
      <c r="J64" s="167"/>
      <c r="K64" s="167"/>
      <c r="L64" s="167"/>
      <c r="M64" s="167"/>
      <c r="N64" s="221"/>
      <c r="O64" s="221"/>
      <c r="P64" s="139"/>
      <c r="Q64" s="139"/>
      <c r="R64" s="139"/>
      <c r="S64" s="139"/>
      <c r="T64" s="137"/>
      <c r="U64" s="137"/>
      <c r="V64" s="138"/>
      <c r="W64" s="133"/>
      <c r="X64" s="133"/>
      <c r="Y64" s="133"/>
      <c r="Z64" s="133"/>
      <c r="AA64" s="133"/>
      <c r="AB64" s="133"/>
      <c r="AC64" s="133"/>
    </row>
    <row r="65" spans="7:29" x14ac:dyDescent="0.25">
      <c r="G65" s="168"/>
      <c r="H65" s="168"/>
      <c r="I65" s="224"/>
      <c r="J65" s="167"/>
      <c r="K65" s="167"/>
      <c r="L65" s="167"/>
      <c r="M65" s="167"/>
      <c r="N65" s="221"/>
      <c r="O65" s="221"/>
      <c r="P65" s="139"/>
      <c r="Q65" s="139"/>
      <c r="R65" s="139"/>
      <c r="S65" s="139"/>
      <c r="T65" s="137"/>
      <c r="U65" s="136"/>
      <c r="V65" s="136"/>
      <c r="W65" s="133"/>
      <c r="X65" s="133"/>
      <c r="Y65" s="133"/>
      <c r="Z65" s="133"/>
      <c r="AA65" s="133"/>
      <c r="AB65" s="133"/>
      <c r="AC65" s="133"/>
    </row>
    <row r="66" spans="7:29" x14ac:dyDescent="0.25">
      <c r="G66" s="168"/>
      <c r="H66" s="168"/>
      <c r="I66" s="224"/>
      <c r="J66" s="167"/>
      <c r="K66" s="167"/>
      <c r="L66" s="167"/>
      <c r="M66" s="167"/>
      <c r="N66" s="221"/>
      <c r="O66" s="221"/>
      <c r="P66" s="139"/>
      <c r="Q66" s="139"/>
      <c r="R66" s="139"/>
      <c r="S66" s="139"/>
      <c r="T66" s="137"/>
      <c r="U66" s="136"/>
      <c r="V66" s="136"/>
      <c r="W66" s="133"/>
      <c r="X66" s="133"/>
      <c r="Y66" s="133"/>
      <c r="Z66" s="133"/>
      <c r="AA66" s="133"/>
      <c r="AB66" s="133"/>
      <c r="AC66" s="133"/>
    </row>
    <row r="67" spans="7:29" x14ac:dyDescent="0.25">
      <c r="G67" s="168"/>
      <c r="H67" s="168"/>
      <c r="I67" s="225"/>
      <c r="J67" s="167"/>
      <c r="K67" s="167"/>
      <c r="L67" s="167"/>
      <c r="M67" s="167"/>
      <c r="N67" s="221"/>
      <c r="O67" s="221"/>
      <c r="P67" s="139"/>
      <c r="Q67" s="139"/>
      <c r="R67" s="139"/>
      <c r="S67" s="139"/>
      <c r="T67" s="137"/>
      <c r="U67" s="136"/>
      <c r="V67" s="136"/>
      <c r="W67" s="133"/>
      <c r="X67" s="133"/>
      <c r="Y67" s="133"/>
      <c r="Z67" s="133"/>
      <c r="AA67" s="133"/>
      <c r="AB67" s="133"/>
      <c r="AC67" s="133"/>
    </row>
    <row r="68" spans="7:29" x14ac:dyDescent="0.25">
      <c r="G68" s="168"/>
      <c r="H68" s="168"/>
      <c r="I68" s="225"/>
      <c r="J68" s="167"/>
      <c r="K68" s="167"/>
      <c r="L68" s="167"/>
      <c r="M68" s="167"/>
      <c r="N68" s="221"/>
      <c r="O68" s="221"/>
      <c r="P68" s="139"/>
      <c r="Q68" s="139"/>
      <c r="R68" s="139"/>
      <c r="S68" s="139"/>
      <c r="T68" s="137"/>
      <c r="U68" s="136"/>
      <c r="V68" s="136"/>
      <c r="W68" s="133"/>
      <c r="X68" s="133"/>
      <c r="Y68" s="133"/>
      <c r="Z68" s="133"/>
      <c r="AA68" s="133"/>
      <c r="AB68" s="133"/>
      <c r="AC68" s="133"/>
    </row>
    <row r="69" spans="7:29" x14ac:dyDescent="0.25">
      <c r="G69" s="168"/>
      <c r="H69" s="168"/>
      <c r="I69" s="225"/>
      <c r="J69" s="167"/>
      <c r="K69" s="167"/>
      <c r="L69" s="167"/>
      <c r="M69" s="167"/>
      <c r="N69" s="221"/>
      <c r="O69" s="221"/>
      <c r="P69" s="136"/>
      <c r="Q69" s="136"/>
      <c r="R69" s="136"/>
      <c r="S69" s="136"/>
      <c r="T69" s="136"/>
      <c r="U69" s="136"/>
      <c r="V69" s="136"/>
      <c r="W69" s="133"/>
      <c r="X69" s="133"/>
      <c r="Y69" s="133"/>
      <c r="Z69" s="133"/>
      <c r="AA69" s="133"/>
      <c r="AB69" s="133"/>
      <c r="AC69" s="133"/>
    </row>
    <row r="70" spans="7:29" x14ac:dyDescent="0.25">
      <c r="G70" s="168"/>
      <c r="H70" s="168"/>
      <c r="I70" s="225"/>
      <c r="J70" s="167"/>
      <c r="K70" s="167"/>
      <c r="L70" s="167"/>
      <c r="M70" s="167"/>
      <c r="N70" s="221"/>
      <c r="O70" s="221"/>
      <c r="P70" s="136"/>
      <c r="Q70" s="136"/>
      <c r="R70" s="136"/>
      <c r="S70" s="136"/>
      <c r="T70" s="136"/>
      <c r="U70" s="136"/>
      <c r="V70" s="136"/>
      <c r="W70" s="133"/>
      <c r="X70" s="133"/>
      <c r="Y70" s="133"/>
      <c r="Z70" s="133"/>
      <c r="AA70" s="133"/>
      <c r="AB70" s="133"/>
      <c r="AC70" s="133"/>
    </row>
    <row r="71" spans="7:29" x14ac:dyDescent="0.25">
      <c r="G71" s="168"/>
      <c r="H71" s="168"/>
      <c r="I71" s="225"/>
      <c r="J71" s="167"/>
      <c r="K71" s="167"/>
      <c r="L71" s="167"/>
      <c r="M71" s="167"/>
      <c r="N71" s="221"/>
      <c r="O71" s="221"/>
      <c r="P71" s="136"/>
      <c r="Q71" s="136"/>
      <c r="R71" s="136"/>
      <c r="S71" s="136"/>
      <c r="T71" s="136"/>
      <c r="U71" s="136"/>
      <c r="V71" s="136"/>
      <c r="W71" s="133"/>
      <c r="X71" s="133"/>
      <c r="Y71" s="133"/>
      <c r="Z71" s="133"/>
      <c r="AA71" s="133"/>
      <c r="AB71" s="133"/>
      <c r="AC71" s="133"/>
    </row>
    <row r="72" spans="7:29" x14ac:dyDescent="0.25">
      <c r="G72" s="168"/>
      <c r="H72" s="168"/>
      <c r="I72" s="225"/>
      <c r="J72" s="167"/>
      <c r="K72" s="167"/>
      <c r="L72" s="167"/>
      <c r="M72" s="167"/>
      <c r="N72" s="221"/>
      <c r="O72" s="221"/>
      <c r="P72" s="136"/>
      <c r="Q72" s="136"/>
      <c r="R72" s="136"/>
      <c r="S72" s="136"/>
      <c r="T72" s="136"/>
      <c r="U72" s="136"/>
      <c r="V72" s="136"/>
      <c r="W72" s="133"/>
      <c r="X72" s="133"/>
      <c r="Y72" s="133"/>
      <c r="Z72" s="133"/>
      <c r="AA72" s="133"/>
      <c r="AB72" s="133"/>
      <c r="AC72" s="133"/>
    </row>
    <row r="73" spans="7:29" x14ac:dyDescent="0.25">
      <c r="G73" s="168"/>
      <c r="H73" s="168"/>
      <c r="I73" s="225"/>
      <c r="J73" s="167"/>
      <c r="K73" s="167"/>
      <c r="L73" s="167"/>
      <c r="M73" s="167"/>
      <c r="N73" s="221"/>
      <c r="O73" s="221"/>
      <c r="P73" s="136"/>
      <c r="Q73" s="136"/>
      <c r="R73" s="136"/>
      <c r="S73" s="136"/>
      <c r="T73" s="136"/>
      <c r="U73" s="136"/>
      <c r="V73" s="136"/>
      <c r="W73" s="133"/>
      <c r="X73" s="133"/>
      <c r="Y73" s="133"/>
      <c r="Z73" s="133"/>
      <c r="AA73" s="133"/>
      <c r="AB73" s="133"/>
      <c r="AC73" s="133"/>
    </row>
    <row r="74" spans="7:29" x14ac:dyDescent="0.25">
      <c r="G74" s="168"/>
      <c r="H74" s="168"/>
      <c r="I74" s="225"/>
      <c r="J74" s="167"/>
      <c r="K74" s="167"/>
      <c r="L74" s="167"/>
      <c r="M74" s="167"/>
      <c r="N74" s="167"/>
      <c r="O74" s="167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</row>
    <row r="75" spans="7:29" x14ac:dyDescent="0.25">
      <c r="G75" s="168"/>
      <c r="H75" s="168"/>
      <c r="I75" s="225"/>
      <c r="J75" s="167"/>
      <c r="K75" s="167"/>
      <c r="L75" s="167"/>
      <c r="M75" s="167"/>
      <c r="N75" s="167"/>
      <c r="O75" s="167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</row>
    <row r="76" spans="7:29" x14ac:dyDescent="0.25">
      <c r="G76" s="168"/>
      <c r="H76" s="168"/>
      <c r="I76" s="225"/>
      <c r="J76" s="167"/>
      <c r="K76" s="167"/>
      <c r="L76" s="167"/>
      <c r="M76" s="167"/>
      <c r="N76" s="167"/>
      <c r="O76" s="167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</row>
    <row r="77" spans="7:29" x14ac:dyDescent="0.25">
      <c r="G77" s="168"/>
      <c r="H77" s="168"/>
      <c r="I77" s="225"/>
      <c r="J77" s="167"/>
      <c r="K77" s="167"/>
      <c r="L77" s="167"/>
      <c r="M77" s="167"/>
      <c r="N77" s="167"/>
      <c r="O77" s="167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</row>
    <row r="78" spans="7:29" x14ac:dyDescent="0.25">
      <c r="I78" s="134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</row>
    <row r="79" spans="7:29" x14ac:dyDescent="0.25">
      <c r="I79" s="134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</row>
    <row r="80" spans="7:29" x14ac:dyDescent="0.25">
      <c r="I80" s="134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</row>
  </sheetData>
  <sheetProtection algorithmName="SHA-512" hashValue="q40Wg2/Z+YRcNQGvvAwcFoXLeeg9IalEQ2xEMmqwVRhrb1qa1qKdC6QE3DjBMp6PEjB/UjVE1fKP2o9p+CMQZA==" saltValue="FUC0ujAPAHKQVSL7+cyKFg==" spinCount="100000" sheet="1" objects="1" scenarios="1"/>
  <protectedRanges>
    <protectedRange sqref="H2:K2" name="Rango6"/>
    <protectedRange sqref="H30" name="Rango4"/>
    <protectedRange sqref="I17" name="Rango2"/>
    <protectedRange sqref="I5" name="Rango1"/>
    <protectedRange sqref="I22" name="Rango3"/>
    <protectedRange sqref="I8" name="Rango5"/>
  </protectedRanges>
  <mergeCells count="9">
    <mergeCell ref="G41:K42"/>
    <mergeCell ref="G43:K44"/>
    <mergeCell ref="M29:N29"/>
    <mergeCell ref="H2:K2"/>
    <mergeCell ref="C3:D3"/>
    <mergeCell ref="G3:K3"/>
    <mergeCell ref="G26:K26"/>
    <mergeCell ref="N41:O41"/>
    <mergeCell ref="M30:N30"/>
  </mergeCells>
  <dataValidations disablePrompts="1" count="4">
    <dataValidation type="list" allowBlank="1" showInputMessage="1" showErrorMessage="1" sqref="N25:S25">
      <formula1>$I$17</formula1>
    </dataValidation>
    <dataValidation type="list" allowBlank="1" showInputMessage="1" showErrorMessage="1" sqref="I8">
      <formula1>$O$33:$O$38</formula1>
    </dataValidation>
    <dataValidation type="whole" operator="greaterThanOrEqual" allowBlank="1" showInputMessage="1" showErrorMessage="1" sqref="I5">
      <formula1>200</formula1>
    </dataValidation>
    <dataValidation type="list" allowBlank="1" showInputMessage="1" showErrorMessage="1" sqref="I17">
      <formula1>$U$30:$U$38</formula1>
    </dataValidation>
  </dataValidations>
  <hyperlinks>
    <hyperlink ref="O3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2"/>
  <sheetViews>
    <sheetView workbookViewId="0">
      <selection activeCell="F6" sqref="F6"/>
    </sheetView>
  </sheetViews>
  <sheetFormatPr baseColWidth="10" defaultRowHeight="15" x14ac:dyDescent="0.25"/>
  <sheetData>
    <row r="4" spans="3:8" x14ac:dyDescent="0.25">
      <c r="E4" s="118">
        <v>3180</v>
      </c>
      <c r="F4" s="118"/>
      <c r="G4" s="118"/>
      <c r="H4" s="118"/>
    </row>
    <row r="5" spans="3:8" x14ac:dyDescent="0.25">
      <c r="E5" s="118">
        <v>450</v>
      </c>
      <c r="F5" s="118"/>
      <c r="G5" s="118"/>
      <c r="H5" s="118"/>
    </row>
    <row r="6" spans="3:8" x14ac:dyDescent="0.25">
      <c r="C6" s="119"/>
      <c r="D6" s="121" t="s">
        <v>30</v>
      </c>
      <c r="E6" s="120">
        <f>SUM(E4:E5)</f>
        <v>3630</v>
      </c>
      <c r="F6" s="120">
        <f>+E6*F10</f>
        <v>2097660</v>
      </c>
      <c r="G6" s="118"/>
      <c r="H6" s="118"/>
    </row>
    <row r="7" spans="3:8" x14ac:dyDescent="0.25">
      <c r="E7" s="118"/>
      <c r="F7" s="118"/>
      <c r="G7" s="118"/>
      <c r="H7" s="118"/>
    </row>
    <row r="8" spans="3:8" x14ac:dyDescent="0.25">
      <c r="D8" t="s">
        <v>31</v>
      </c>
      <c r="E8" s="118">
        <v>3282</v>
      </c>
      <c r="F8" s="118">
        <v>605</v>
      </c>
      <c r="G8" s="118">
        <f>SUM(E8:F8)</f>
        <v>3887</v>
      </c>
      <c r="H8" s="118"/>
    </row>
    <row r="9" spans="3:8" x14ac:dyDescent="0.25">
      <c r="D9" t="s">
        <v>32</v>
      </c>
      <c r="E9" s="118">
        <v>1896561</v>
      </c>
      <c r="F9" s="118">
        <v>349610</v>
      </c>
      <c r="G9" s="118">
        <f>SUM(E9:F9)</f>
        <v>2246171</v>
      </c>
      <c r="H9" s="118"/>
    </row>
    <row r="10" spans="3:8" x14ac:dyDescent="0.25">
      <c r="D10" s="119" t="s">
        <v>33</v>
      </c>
      <c r="E10" s="120">
        <f>+E9/E8</f>
        <v>577.86745886654478</v>
      </c>
      <c r="F10" s="120">
        <f>+F9/F8</f>
        <v>577.8677685950413</v>
      </c>
      <c r="G10" s="119"/>
      <c r="H10" s="118"/>
    </row>
    <row r="11" spans="3:8" x14ac:dyDescent="0.25">
      <c r="E11" s="118"/>
      <c r="F11" s="118"/>
      <c r="G11" s="118"/>
      <c r="H11" s="118"/>
    </row>
    <row r="12" spans="3:8" x14ac:dyDescent="0.25">
      <c r="E12" s="118"/>
      <c r="F12" s="118"/>
      <c r="G12" s="118"/>
      <c r="H12" s="11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RADIACION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ARTURO</dc:creator>
  <cp:lastModifiedBy>MARIO ARTURO</cp:lastModifiedBy>
  <dcterms:created xsi:type="dcterms:W3CDTF">2021-02-19T14:26:25Z</dcterms:created>
  <dcterms:modified xsi:type="dcterms:W3CDTF">2021-03-01T17:34:35Z</dcterms:modified>
</cp:coreProperties>
</file>